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БЮДЖЕТА'!$A$13:$F$544</definedName>
    <definedName name="_xlnm.Print_Titles" localSheetId="0">'БЕЗ УЧЕТА СЧЕТОВ БЮДЖЕТА'!$13:$13</definedName>
    <definedName name="_xlnm.Print_Area" localSheetId="0">'БЕЗ УЧЕТА СЧЕТОВ БЮДЖЕТА'!$A$1:$T$546</definedName>
  </definedNames>
  <calcPr fullCalcOnLoad="1"/>
</workbook>
</file>

<file path=xl/sharedStrings.xml><?xml version="1.0" encoding="utf-8"?>
<sst xmlns="http://schemas.openxmlformats.org/spreadsheetml/2006/main" count="2158" uniqueCount="442">
  <si>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</si>
  <si>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</si>
  <si>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</si>
  <si>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</si>
  <si>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</si>
  <si>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</si>
  <si>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</si>
  <si>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</si>
  <si>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</si>
  <si>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</si>
  <si>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</si>
  <si>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</si>
  <si>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</si>
  <si>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</si>
  <si>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</si>
  <si>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</si>
  <si>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</si>
  <si>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</si>
  <si>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</si>
  <si>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</si>
  <si>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</si>
  <si>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</si>
  <si>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</si>
  <si>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</si>
  <si>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</si>
  <si>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</si>
  <si>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</si>
  <si>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</si>
  <si>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</si>
  <si>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</si>
  <si>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</si>
  <si>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</si>
  <si>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</si>
  <si>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</si>
  <si>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</si>
  <si>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</si>
  <si>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</si>
  <si>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</si>
  <si>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</si>
  <si>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</si>
  <si>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</si>
  <si>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</si>
  <si>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</si>
  <si>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</si>
  <si>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</si>
  <si>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</si>
  <si>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</si>
  <si>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</si>
  <si>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</si>
  <si>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</si>
  <si>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</si>
  <si>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</si>
  <si>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</si>
  <si>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</si>
  <si>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</si>
  <si>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</si>
  <si>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</si>
  <si>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</si>
  <si>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</si>
  <si>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</si>
  <si>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</si>
  <si>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</si>
  <si>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</si>
  <si>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</si>
  <si>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</si>
  <si>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</si>
  <si>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</si>
  <si>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</si>
  <si>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</si>
  <si>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</si>
  <si>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</si>
  <si>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</si>
  <si>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</si>
  <si>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</si>
  <si>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</si>
  <si>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</si>
  <si>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</si>
  <si>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</si>
  <si>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</si>
  <si>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</si>
  <si>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</si>
  <si>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</si>
  <si>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</si>
  <si>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</si>
  <si>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</si>
  <si>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</si>
  <si>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</si>
  <si>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</si>
  <si>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</si>
  <si>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</si>
  <si>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</si>
  <si>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</si>
  <si>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</si>
  <si>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</si>
  <si>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</si>
  <si>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</si>
  <si>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</si>
  <si>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</si>
  <si>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</si>
  <si>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</si>
  <si>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</si>
  <si>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</si>
  <si>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</si>
  <si>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</si>
  <si>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</si>
  <si>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</si>
  <si>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</si>
  <si>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</si>
  <si>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</si>
  <si>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</si>
  <si>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</si>
  <si>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</si>
  <si>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</si>
  <si>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</si>
  <si>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</si>
  <si>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</si>
  <si>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</si>
  <si>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</si>
  <si>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</si>
  <si>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</si>
  <si>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</si>
  <si>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</si>
  <si>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</si>
  <si>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</si>
  <si>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</si>
  <si>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</si>
  <si>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</si>
  <si>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</si>
  <si>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</si>
  <si>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</si>
  <si>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</si>
  <si>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</si>
  <si>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</si>
  <si>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</si>
  <si>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</si>
  <si>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</si>
  <si>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</si>
  <si>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</si>
  <si>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</si>
  <si>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</si>
  <si>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</si>
  <si>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</si>
  <si>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</si>
  <si>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</si>
  <si>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</si>
  <si>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</si>
  <si>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</si>
  <si>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</si>
  <si>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</si>
  <si>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</si>
  <si>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</si>
  <si>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</si>
  <si>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</si>
  <si>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</si>
  <si>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</si>
  <si>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</si>
  <si>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</si>
  <si>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</si>
  <si>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</si>
  <si>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</si>
  <si>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</si>
  <si>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</si>
  <si>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</si>
  <si>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</si>
  <si>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</si>
  <si>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</si>
  <si>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</si>
  <si>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</si>
  <si>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</si>
  <si>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</si>
  <si>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</si>
  <si>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</si>
  <si>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</si>
  <si>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</si>
  <si>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</si>
  <si>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</si>
  <si>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</si>
  <si>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</si>
  <si>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</si>
  <si>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</si>
  <si>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</si>
  <si>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</si>
  <si>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</si>
  <si>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</si>
  <si>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</si>
  <si>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</si>
  <si>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</si>
  <si>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</si>
  <si>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</si>
  <si>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</si>
  <si>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</si>
  <si>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</si>
  <si>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</si>
  <si>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</si>
  <si>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</si>
  <si>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</si>
  <si>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</si>
  <si>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</si>
  <si>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</si>
  <si>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</si>
  <si>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</si>
  <si>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</si>
  <si>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</si>
  <si>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</si>
  <si>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</si>
  <si>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</si>
  <si>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</si>
  <si>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</si>
  <si>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</si>
  <si>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</si>
  <si>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</si>
  <si>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</si>
  <si>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</si>
  <si>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</si>
  <si>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</si>
  <si>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</si>
  <si>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</si>
  <si>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</si>
  <si>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</si>
  <si>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</si>
  <si>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</si>
  <si>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</si>
  <si>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</si>
  <si>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</si>
  <si>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</si>
  <si>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</si>
  <si>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</si>
  <si>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</si>
  <si>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</si>
  <si>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</si>
  <si>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</si>
  <si>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</si>
  <si>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</si>
  <si>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</si>
  <si>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</si>
  <si>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</si>
  <si>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</si>
  <si>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</si>
  <si>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</si>
  <si>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</si>
  <si>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</si>
  <si>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</si>
  <si>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</si>
  <si>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</si>
  <si>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</si>
  <si>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</si>
  <si>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</si>
  <si>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</si>
  <si>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</si>
  <si>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</si>
  <si>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</si>
  <si>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</si>
  <si>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</si>
  <si>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</si>
  <si>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</si>
  <si>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</si>
  <si>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</si>
  <si>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</si>
  <si>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</si>
  <si>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</si>
  <si>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</si>
  <si>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</si>
  <si>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</si>
  <si>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</si>
  <si>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</si>
  <si>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</si>
  <si>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</si>
  <si>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</si>
  <si>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</si>
  <si>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</si>
  <si>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</si>
  <si>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</si>
  <si>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</si>
  <si>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</si>
  <si>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</si>
  <si>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</si>
  <si>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</si>
  <si>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</si>
  <si>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</si>
  <si>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</si>
  <si>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</si>
  <si>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</si>
  <si>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</si>
  <si>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</si>
  <si>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</si>
  <si>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</si>
  <si>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</si>
  <si>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</si>
  <si>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</si>
  <si>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</si>
  <si>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</si>
  <si>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</si>
  <si>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</si>
  <si>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</si>
  <si>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</si>
  <si>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</si>
  <si>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</si>
  <si>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</si>
  <si>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</si>
  <si>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</si>
  <si>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</si>
  <si>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</si>
  <si>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</si>
  <si>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</si>
  <si>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</si>
  <si>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</si>
  <si>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</si>
  <si>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</si>
  <si>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</si>
  <si>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</si>
  <si>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</si>
  <si>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</si>
  <si>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</si>
  <si>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</si>
  <si>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</si>
  <si>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</si>
  <si>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</si>
  <si>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</si>
  <si>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</si>
  <si>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</si>
  <si>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</si>
  <si>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</si>
  <si>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</si>
  <si>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</si>
  <si>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</si>
  <si>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</si>
  <si>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</si>
  <si>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</si>
  <si>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</si>
  <si>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</si>
  <si>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</si>
  <si>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</si>
  <si>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</si>
  <si>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</si>
  <si>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</si>
  <si>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</si>
  <si>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</si>
  <si>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</si>
  <si>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</si>
  <si>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</si>
  <si>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</si>
  <si>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</si>
  <si>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</si>
  <si>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</si>
  <si>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</si>
  <si>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</si>
  <si>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</si>
  <si>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</si>
  <si>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</si>
  <si>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</si>
  <si>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</si>
  <si>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</si>
  <si>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</si>
  <si>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</si>
  <si>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</si>
  <si>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</si>
  <si>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</si>
  <si>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</si>
  <si>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</si>
  <si>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</si>
  <si>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</si>
  <si>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</si>
  <si>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</si>
  <si>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</si>
  <si>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</si>
  <si>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</si>
  <si>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</si>
  <si>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</si>
  <si>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</si>
  <si>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</si>
  <si>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</si>
  <si>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</si>
  <si>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</si>
  <si>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</si>
  <si>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</si>
  <si>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</si>
  <si>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2600000000</t>
  </si>
  <si>
    <t>2600000600</t>
  </si>
  <si>
    <t>районного бюджета на 2018 год по разделам, подразделам, целевым статьям и видам расходов в соответствии с бюджетной классификацией РФ</t>
  </si>
  <si>
    <t>Приложение 10 к решению Думы</t>
  </si>
  <si>
    <t>0800000630</t>
  </si>
  <si>
    <t>МП"Развитие малоэтажного жилищного строительства на территории ММР на 2017-2020 годы"</t>
  </si>
  <si>
    <t>МП «Содержание и ремонт муниципального жилого фонда в Михайловском муниципальном районе на 2018-2020 годы»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</si>
  <si>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</si>
  <si>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</si>
  <si>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</si>
  <si>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</si>
  <si>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</si>
  <si>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</si>
  <si>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№ 250 от 21.12.2017 г.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</si>
  <si>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</si>
  <si>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</si>
  <si>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</si>
  <si>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</si>
  <si>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</si>
  <si>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</si>
  <si>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</si>
  <si>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</si>
  <si>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</si>
  <si>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01000R4970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</si>
  <si>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</si>
  <si>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</si>
  <si>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</si>
  <si>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</si>
  <si>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</si>
  <si>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</si>
  <si>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</si>
  <si>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</si>
  <si>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</si>
  <si>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</si>
  <si>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9990000710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</si>
  <si>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</si>
  <si>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1610055050</t>
  </si>
  <si>
    <t>Строительство Дома культуры в с. Первомайском за счет федерального бюджета</t>
  </si>
  <si>
    <t>Строительство Дома культуры в с. Первомайском за счет местного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</si>
  <si>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</si>
  <si>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</si>
  <si>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</si>
  <si>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</si>
  <si>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0406</t>
  </si>
  <si>
    <t>Водное хозяйство</t>
  </si>
  <si>
    <t>9990029020</t>
  </si>
  <si>
    <t>0310021691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</si>
  <si>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</si>
  <si>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</si>
  <si>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</si>
  <si>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</si>
  <si>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МП"Обеспечение содержания, ремонта автомобильных дорог, мест общего пользования и сооружений на них ММР"</t>
  </si>
  <si>
    <t>Мероприятия учреждений по развитию общего образования</t>
  </si>
  <si>
    <t>Средства финансового резерва Приморского края для ликвидации ЧС</t>
  </si>
  <si>
    <t>Расходы на создание автономных учреждений ММР</t>
  </si>
  <si>
    <t>9990002691</t>
  </si>
  <si>
    <t>Приложение 3 к решению Думы</t>
  </si>
  <si>
    <t>16100L5050</t>
  </si>
  <si>
    <t>0310093140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</si>
  <si>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</si>
  <si>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</si>
  <si>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</si>
  <si>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района № 325 от 25.12.2018г.</t>
  </si>
  <si>
    <t>МП "Молодежная политика Михайловского муниципального района"</t>
  </si>
  <si>
    <t>Исполнено</t>
  </si>
  <si>
    <t>% Исполнения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</si>
</sst>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0000"/>
    <numFmt numFmtId="177" formatCode="#,##0.0"/>
    <numFmt numFmtId="178" formatCode="#,##0.000000"/>
    <numFmt numFmtId="179" formatCode="#,##0.000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0_р_._-;\-* #,##0.0000_р_._-;_-* &quot;-&quot;???_р_._-;_-@_-"/>
    <numFmt numFmtId="184" formatCode="_-* #,##0.00000_р_._-;\-* #,##0.00000_р_._-;_-* &quot;-&quot;???_р_._-;_-@_-"/>
    <numFmt numFmtId="185" formatCode="#,##0.000_ ;\-#,##0.000\ 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2" fillId="36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center" vertical="center" shrinkToFit="1"/>
    </xf>
    <xf numFmtId="4" fontId="7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5" borderId="12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wrapText="1"/>
    </xf>
    <xf numFmtId="0" fontId="2" fillId="37" borderId="12" xfId="0" applyFont="1" applyFill="1" applyBorder="1" applyAlignment="1">
      <alignment horizontal="left" vertical="top" wrapText="1"/>
    </xf>
    <xf numFmtId="0" fontId="2" fillId="38" borderId="12" xfId="0" applyFont="1" applyFill="1" applyBorder="1" applyAlignment="1">
      <alignment horizontal="left" vertical="top" wrapText="1"/>
    </xf>
    <xf numFmtId="43" fontId="1" fillId="0" borderId="0" xfId="60" applyFont="1" applyAlignment="1">
      <alignment/>
    </xf>
    <xf numFmtId="181" fontId="1" fillId="0" borderId="0" xfId="60" applyNumberFormat="1" applyFont="1" applyAlignment="1">
      <alignment/>
    </xf>
    <xf numFmtId="182" fontId="1" fillId="0" borderId="0" xfId="0" applyNumberFormat="1" applyFont="1" applyAlignment="1">
      <alignment/>
    </xf>
    <xf numFmtId="0" fontId="3" fillId="33" borderId="15" xfId="0" applyFont="1" applyFill="1" applyBorder="1" applyAlignment="1">
      <alignment wrapText="1"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0" borderId="10" xfId="60" applyFont="1" applyFill="1" applyBorder="1" applyAlignment="1">
      <alignment horizontal="center" vertical="center" wrapText="1"/>
    </xf>
    <xf numFmtId="2" fontId="4" fillId="40" borderId="10" xfId="0" applyNumberFormat="1" applyFont="1" applyFill="1" applyBorder="1" applyAlignment="1">
      <alignment horizontal="center" vertical="center"/>
    </xf>
    <xf numFmtId="169" fontId="5" fillId="36" borderId="12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wrapText="1" shrinkToFit="1"/>
    </xf>
    <xf numFmtId="170" fontId="2" fillId="35" borderId="12" xfId="0" applyNumberFormat="1" applyFont="1" applyFill="1" applyBorder="1" applyAlignment="1">
      <alignment horizontal="center" vertical="center" wrapText="1" shrinkToFit="1"/>
    </xf>
    <xf numFmtId="170" fontId="1" fillId="0" borderId="0" xfId="0" applyNumberFormat="1" applyFont="1" applyAlignment="1">
      <alignment wrapText="1" shrinkToFit="1"/>
    </xf>
    <xf numFmtId="170" fontId="1" fillId="0" borderId="0" xfId="0" applyNumberFormat="1" applyFont="1" applyAlignment="1">
      <alignment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2" xfId="0" applyNumberFormat="1" applyFont="1" applyFill="1" applyBorder="1" applyAlignment="1">
      <alignment horizontal="center" vertical="center" shrinkToFit="1"/>
    </xf>
    <xf numFmtId="4" fontId="2" fillId="39" borderId="12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1" fillId="39" borderId="0" xfId="0" applyFont="1" applyFill="1" applyAlignment="1">
      <alignment/>
    </xf>
    <xf numFmtId="170" fontId="2" fillId="35" borderId="12" xfId="0" applyNumberFormat="1" applyFont="1" applyFill="1" applyBorder="1" applyAlignment="1">
      <alignment horizontal="center" vertical="center" shrinkToFit="1"/>
    </xf>
    <xf numFmtId="170" fontId="1" fillId="0" borderId="0" xfId="0" applyNumberFormat="1" applyFont="1" applyAlignment="1">
      <alignment/>
    </xf>
    <xf numFmtId="170" fontId="2" fillId="39" borderId="10" xfId="0" applyNumberFormat="1" applyFont="1" applyFill="1" applyBorder="1" applyAlignment="1">
      <alignment horizontal="center" vertical="center" shrinkToFit="1"/>
    </xf>
    <xf numFmtId="170" fontId="2" fillId="39" borderId="12" xfId="0" applyNumberFormat="1" applyFont="1" applyFill="1" applyBorder="1" applyAlignment="1">
      <alignment horizontal="center" vertical="center" shrinkToFit="1"/>
    </xf>
    <xf numFmtId="170" fontId="1" fillId="39" borderId="0" xfId="0" applyNumberFormat="1" applyFont="1" applyFill="1" applyAlignment="1">
      <alignment/>
    </xf>
    <xf numFmtId="169" fontId="2" fillId="35" borderId="12" xfId="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169" fontId="2" fillId="37" borderId="12" xfId="0" applyNumberFormat="1" applyFont="1" applyFill="1" applyBorder="1" applyAlignment="1">
      <alignment horizontal="center" vertical="center" shrinkToFit="1"/>
    </xf>
    <xf numFmtId="170" fontId="2" fillId="37" borderId="12" xfId="0" applyNumberFormat="1" applyFont="1" applyFill="1" applyBorder="1" applyAlignment="1">
      <alignment horizontal="center" vertical="center" shrinkToFit="1"/>
    </xf>
    <xf numFmtId="0" fontId="2" fillId="12" borderId="10" xfId="0" applyFont="1" applyFill="1" applyBorder="1" applyAlignment="1">
      <alignment vertical="top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49" fontId="7" fillId="12" borderId="10" xfId="0" applyNumberFormat="1" applyFont="1" applyFill="1" applyBorder="1" applyAlignment="1">
      <alignment horizontal="center" vertical="center" shrinkToFi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5" fillId="36" borderId="12" xfId="0" applyNumberFormat="1" applyFont="1" applyFill="1" applyBorder="1" applyAlignment="1">
      <alignment horizontal="center" vertical="center" shrinkToFit="1"/>
    </xf>
    <xf numFmtId="169" fontId="2" fillId="12" borderId="10" xfId="0" applyNumberFormat="1" applyFont="1" applyFill="1" applyBorder="1" applyAlignment="1">
      <alignment horizontal="center" vertical="center" shrinkToFit="1"/>
    </xf>
    <xf numFmtId="4" fontId="5" fillId="12" borderId="12" xfId="0" applyNumberFormat="1" applyFont="1" applyFill="1" applyBorder="1" applyAlignment="1">
      <alignment horizontal="center" vertical="center" shrinkToFit="1"/>
    </xf>
    <xf numFmtId="4" fontId="5" fillId="12" borderId="10" xfId="0" applyNumberFormat="1" applyFont="1" applyFill="1" applyBorder="1" applyAlignment="1">
      <alignment horizontal="center" vertical="center" shrinkToFit="1"/>
    </xf>
    <xf numFmtId="0" fontId="1" fillId="12" borderId="0" xfId="0" applyFont="1" applyFill="1" applyAlignment="1">
      <alignment/>
    </xf>
    <xf numFmtId="170" fontId="5" fillId="39" borderId="12" xfId="0" applyNumberFormat="1" applyFont="1" applyFill="1" applyBorder="1" applyAlignment="1">
      <alignment horizontal="center" vertical="center" shrinkToFit="1"/>
    </xf>
    <xf numFmtId="170" fontId="5" fillId="39" borderId="10" xfId="0" applyNumberFormat="1" applyFont="1" applyFill="1" applyBorder="1" applyAlignment="1">
      <alignment horizontal="center" vertical="center" shrinkToFit="1"/>
    </xf>
    <xf numFmtId="169" fontId="7" fillId="35" borderId="12" xfId="0" applyNumberFormat="1" applyFont="1" applyFill="1" applyBorder="1" applyAlignment="1">
      <alignment horizontal="center" vertical="center" shrinkToFit="1"/>
    </xf>
    <xf numFmtId="169" fontId="2" fillId="37" borderId="10" xfId="60" applyNumberFormat="1" applyFont="1" applyFill="1" applyBorder="1" applyAlignment="1">
      <alignment horizontal="center" vertical="center" shrinkToFit="1"/>
    </xf>
    <xf numFmtId="169" fontId="2" fillId="34" borderId="12" xfId="0" applyNumberFormat="1" applyFont="1" applyFill="1" applyBorder="1" applyAlignment="1">
      <alignment horizontal="center" vertical="center" shrinkToFit="1"/>
    </xf>
    <xf numFmtId="169" fontId="2" fillId="34" borderId="10" xfId="60" applyNumberFormat="1" applyFont="1" applyFill="1" applyBorder="1" applyAlignment="1">
      <alignment horizontal="center" vertical="center" shrinkToFit="1"/>
    </xf>
    <xf numFmtId="169" fontId="2" fillId="38" borderId="10" xfId="60" applyNumberFormat="1" applyFont="1" applyFill="1" applyBorder="1" applyAlignment="1">
      <alignment horizontal="center" vertical="center" shrinkToFit="1"/>
    </xf>
    <xf numFmtId="169" fontId="2" fillId="35" borderId="10" xfId="60" applyNumberFormat="1" applyFont="1" applyFill="1" applyBorder="1" applyAlignment="1">
      <alignment horizontal="center" vertical="center" shrinkToFit="1"/>
    </xf>
    <xf numFmtId="169" fontId="2" fillId="12" borderId="10" xfId="60" applyNumberFormat="1" applyFont="1" applyFill="1" applyBorder="1" applyAlignment="1">
      <alignment horizontal="center" vertical="center" shrinkToFit="1"/>
    </xf>
    <xf numFmtId="169" fontId="7" fillId="12" borderId="12" xfId="0" applyNumberFormat="1" applyFont="1" applyFill="1" applyBorder="1" applyAlignment="1">
      <alignment horizontal="center" vertical="center" shrinkToFit="1"/>
    </xf>
    <xf numFmtId="169" fontId="7" fillId="12" borderId="10" xfId="0" applyNumberFormat="1" applyFont="1" applyFill="1" applyBorder="1" applyAlignment="1">
      <alignment horizontal="center" vertical="center" shrinkToFit="1"/>
    </xf>
    <xf numFmtId="169" fontId="1" fillId="12" borderId="0" xfId="0" applyNumberFormat="1" applyFont="1" applyFill="1" applyAlignment="1">
      <alignment/>
    </xf>
    <xf numFmtId="4" fontId="2" fillId="12" borderId="12" xfId="0" applyNumberFormat="1" applyFont="1" applyFill="1" applyBorder="1" applyAlignment="1">
      <alignment horizontal="center" vertical="center" shrinkToFit="1"/>
    </xf>
    <xf numFmtId="4" fontId="2" fillId="12" borderId="10" xfId="0" applyNumberFormat="1" applyFont="1" applyFill="1" applyBorder="1" applyAlignment="1">
      <alignment horizontal="center" vertical="center" shrinkToFit="1"/>
    </xf>
    <xf numFmtId="169" fontId="2" fillId="34" borderId="11" xfId="0" applyNumberFormat="1" applyFont="1" applyFill="1" applyBorder="1" applyAlignment="1">
      <alignment horizontal="center" vertical="center" shrinkToFit="1"/>
    </xf>
    <xf numFmtId="169" fontId="2" fillId="39" borderId="11" xfId="0" applyNumberFormat="1" applyFont="1" applyFill="1" applyBorder="1" applyAlignment="1">
      <alignment horizontal="center" vertical="center" shrinkToFit="1"/>
    </xf>
    <xf numFmtId="169" fontId="1" fillId="39" borderId="0" xfId="0" applyNumberFormat="1" applyFont="1" applyFill="1" applyAlignment="1">
      <alignment/>
    </xf>
    <xf numFmtId="169" fontId="5" fillId="38" borderId="11" xfId="0" applyNumberFormat="1" applyFont="1" applyFill="1" applyBorder="1" applyAlignment="1">
      <alignment horizontal="center" vertical="center" shrinkToFit="1"/>
    </xf>
    <xf numFmtId="185" fontId="2" fillId="35" borderId="10" xfId="60" applyNumberFormat="1" applyFont="1" applyFill="1" applyBorder="1" applyAlignment="1">
      <alignment horizontal="center" vertical="center" shrinkToFit="1"/>
    </xf>
    <xf numFmtId="185" fontId="2" fillId="35" borderId="12" xfId="60" applyNumberFormat="1" applyFont="1" applyFill="1" applyBorder="1" applyAlignment="1">
      <alignment horizontal="center" vertical="center" shrinkToFit="1"/>
    </xf>
    <xf numFmtId="185" fontId="1" fillId="0" borderId="0" xfId="60" applyNumberFormat="1" applyFont="1" applyAlignment="1">
      <alignment/>
    </xf>
    <xf numFmtId="185" fontId="2" fillId="37" borderId="10" xfId="60" applyNumberFormat="1" applyFont="1" applyFill="1" applyBorder="1" applyAlignment="1">
      <alignment horizontal="center" vertical="center" shrinkToFit="1"/>
    </xf>
    <xf numFmtId="185" fontId="2" fillId="34" borderId="12" xfId="60" applyNumberFormat="1" applyFont="1" applyFill="1" applyBorder="1" applyAlignment="1">
      <alignment horizontal="center" vertical="center" shrinkToFit="1"/>
    </xf>
    <xf numFmtId="185" fontId="2" fillId="34" borderId="10" xfId="60" applyNumberFormat="1" applyFont="1" applyFill="1" applyBorder="1" applyAlignment="1">
      <alignment horizontal="center" vertical="center"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69" fontId="2" fillId="37" borderId="14" xfId="0" applyNumberFormat="1" applyFont="1" applyFill="1" applyBorder="1" applyAlignment="1">
      <alignment horizontal="center" vertical="center" shrinkToFit="1"/>
    </xf>
    <xf numFmtId="169" fontId="2" fillId="37" borderId="13" xfId="0" applyNumberFormat="1" applyFont="1" applyFill="1" applyBorder="1" applyAlignment="1">
      <alignment horizontal="center" vertical="center" shrinkToFit="1"/>
    </xf>
    <xf numFmtId="169" fontId="2" fillId="12" borderId="14" xfId="0" applyNumberFormat="1" applyFont="1" applyFill="1" applyBorder="1" applyAlignment="1">
      <alignment horizontal="center" vertical="center" shrinkToFit="1"/>
    </xf>
    <xf numFmtId="169" fontId="2" fillId="12" borderId="13" xfId="0" applyNumberFormat="1" applyFont="1" applyFill="1" applyBorder="1" applyAlignment="1">
      <alignment horizontal="center" vertical="center" shrinkToFit="1"/>
    </xf>
    <xf numFmtId="169" fontId="2" fillId="36" borderId="16" xfId="0" applyNumberFormat="1" applyFont="1" applyFill="1" applyBorder="1" applyAlignment="1">
      <alignment horizontal="center" vertical="center" shrinkToFit="1"/>
    </xf>
    <xf numFmtId="169" fontId="2" fillId="36" borderId="17" xfId="0" applyNumberFormat="1" applyFont="1" applyFill="1" applyBorder="1" applyAlignment="1">
      <alignment horizontal="center" vertical="center" shrinkToFit="1"/>
    </xf>
    <xf numFmtId="169" fontId="2" fillId="36" borderId="13" xfId="0" applyNumberFormat="1" applyFont="1" applyFill="1" applyBorder="1" applyAlignment="1">
      <alignment horizontal="center" vertical="center" shrinkToFit="1"/>
    </xf>
    <xf numFmtId="169" fontId="11" fillId="0" borderId="0" xfId="0" applyNumberFormat="1" applyFont="1" applyFill="1" applyBorder="1" applyAlignment="1">
      <alignment horizontal="center" vertical="center" shrinkToFit="1"/>
    </xf>
    <xf numFmtId="169" fontId="2" fillId="34" borderId="16" xfId="0" applyNumberFormat="1" applyFont="1" applyFill="1" applyBorder="1" applyAlignment="1">
      <alignment horizontal="center" vertical="center" shrinkToFit="1"/>
    </xf>
    <xf numFmtId="169" fontId="2" fillId="34" borderId="17" xfId="0" applyNumberFormat="1" applyFont="1" applyFill="1" applyBorder="1" applyAlignment="1">
      <alignment horizontal="center" vertical="center" shrinkToFit="1"/>
    </xf>
    <xf numFmtId="169" fontId="2" fillId="34" borderId="13" xfId="0" applyNumberFormat="1" applyFont="1" applyFill="1" applyBorder="1" applyAlignment="1">
      <alignment horizontal="center" vertical="center" shrinkToFit="1"/>
    </xf>
    <xf numFmtId="169" fontId="2" fillId="0" borderId="0" xfId="0" applyNumberFormat="1" applyFont="1" applyFill="1" applyBorder="1" applyAlignment="1">
      <alignment horizontal="center" vertical="center" shrinkToFit="1"/>
    </xf>
    <xf numFmtId="169" fontId="2" fillId="39" borderId="16" xfId="0" applyNumberFormat="1" applyFont="1" applyFill="1" applyBorder="1" applyAlignment="1">
      <alignment horizontal="center" vertical="center" shrinkToFit="1"/>
    </xf>
    <xf numFmtId="169" fontId="2" fillId="39" borderId="12" xfId="0" applyNumberFormat="1" applyFont="1" applyFill="1" applyBorder="1" applyAlignment="1">
      <alignment horizontal="center" vertical="center" shrinkToFit="1"/>
    </xf>
    <xf numFmtId="169" fontId="2" fillId="39" borderId="13" xfId="0" applyNumberFormat="1" applyFont="1" applyFill="1" applyBorder="1" applyAlignment="1">
      <alignment horizontal="center" vertical="center" shrinkToFit="1"/>
    </xf>
    <xf numFmtId="169" fontId="2" fillId="39" borderId="0" xfId="0" applyNumberFormat="1" applyFont="1" applyFill="1" applyBorder="1" applyAlignment="1">
      <alignment horizontal="center" vertical="center" shrinkToFit="1"/>
    </xf>
    <xf numFmtId="185" fontId="5" fillId="36" borderId="10" xfId="60" applyNumberFormat="1" applyFont="1" applyFill="1" applyBorder="1" applyAlignment="1">
      <alignment horizontal="center" vertical="center" shrinkToFit="1"/>
    </xf>
    <xf numFmtId="185" fontId="5" fillId="36" borderId="12" xfId="6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169" fontId="2" fillId="35" borderId="16" xfId="0" applyNumberFormat="1" applyFont="1" applyFill="1" applyBorder="1" applyAlignment="1">
      <alignment horizontal="center" vertical="center" shrinkToFit="1"/>
    </xf>
    <xf numFmtId="169" fontId="2" fillId="35" borderId="17" xfId="0" applyNumberFormat="1" applyFont="1" applyFill="1" applyBorder="1" applyAlignment="1">
      <alignment horizontal="center" vertical="center" shrinkToFit="1"/>
    </xf>
    <xf numFmtId="169" fontId="2" fillId="35" borderId="13" xfId="0" applyNumberFormat="1" applyFont="1" applyFill="1" applyBorder="1" applyAlignment="1">
      <alignment horizontal="center" vertical="center" shrinkToFit="1"/>
    </xf>
    <xf numFmtId="185" fontId="2" fillId="35" borderId="10" xfId="60" applyNumberFormat="1" applyFont="1" applyFill="1" applyBorder="1" applyAlignment="1">
      <alignment horizontal="center" vertical="center" wrapText="1" shrinkToFit="1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76" fontId="1" fillId="39" borderId="0" xfId="0" applyNumberFormat="1" applyFont="1" applyFill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Alignment="1">
      <alignment wrapText="1" shrinkToFit="1"/>
    </xf>
    <xf numFmtId="0" fontId="1" fillId="39" borderId="0" xfId="0" applyFont="1" applyFill="1" applyAlignment="1">
      <alignment shrinkToFi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49"/>
  <sheetViews>
    <sheetView showGridLines="0" tabSelected="1" zoomScale="115" zoomScaleNormal="115" zoomScalePageLayoutView="0" workbookViewId="0" topLeftCell="A1">
      <selection activeCell="Y1" sqref="Y1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4.75390625" style="74" customWidth="1"/>
    <col min="25" max="25" width="13.25390625" style="2" customWidth="1"/>
    <col min="26" max="16384" width="9.125" style="2" customWidth="1"/>
  </cols>
  <sheetData>
    <row r="2" spans="2:6" ht="12.75">
      <c r="B2" s="167" t="s">
        <v>432</v>
      </c>
      <c r="C2" s="167"/>
      <c r="D2" s="167"/>
      <c r="E2" s="167"/>
      <c r="F2" s="167"/>
    </row>
    <row r="3" spans="2:6" ht="12.75">
      <c r="B3" s="167" t="s">
        <v>91</v>
      </c>
      <c r="C3" s="167"/>
      <c r="D3" s="167"/>
      <c r="E3" s="167"/>
      <c r="F3" s="167"/>
    </row>
    <row r="4" spans="2:6" ht="12.75">
      <c r="B4" s="167" t="s">
        <v>438</v>
      </c>
      <c r="C4" s="167"/>
      <c r="D4" s="167"/>
      <c r="E4" s="167"/>
      <c r="F4" s="167"/>
    </row>
    <row r="6" spans="2:23" ht="12.75">
      <c r="B6" s="167" t="s">
        <v>379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</row>
    <row r="7" spans="2:23" ht="9" customHeight="1">
      <c r="B7" s="168" t="s">
        <v>91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</row>
    <row r="8" spans="2:22" ht="12.75">
      <c r="B8" s="2" t="s">
        <v>90</v>
      </c>
      <c r="C8" s="167" t="s">
        <v>389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</row>
    <row r="10" spans="1:22" ht="30.75" customHeight="1">
      <c r="A10" s="162" t="s">
        <v>47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</row>
    <row r="11" spans="1:22" ht="57" customHeight="1">
      <c r="A11" s="166" t="s">
        <v>378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</row>
    <row r="12" spans="1:25" ht="15.7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X12" s="2"/>
      <c r="Y12" s="77" t="s">
        <v>65</v>
      </c>
    </row>
    <row r="13" spans="1:26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25</v>
      </c>
      <c r="G13" s="65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25</v>
      </c>
      <c r="R13" s="4" t="s">
        <v>25</v>
      </c>
      <c r="S13" s="4" t="s">
        <v>25</v>
      </c>
      <c r="T13" s="4" t="s">
        <v>25</v>
      </c>
      <c r="U13" s="4" t="s">
        <v>25</v>
      </c>
      <c r="V13" s="4" t="s">
        <v>25</v>
      </c>
      <c r="X13" s="78" t="s">
        <v>440</v>
      </c>
      <c r="Y13" s="79" t="s">
        <v>441</v>
      </c>
      <c r="Z13" s="159"/>
    </row>
    <row r="14" spans="1:26" ht="18.75" customHeight="1" outlineLevel="2">
      <c r="A14" s="15" t="s">
        <v>61</v>
      </c>
      <c r="B14" s="16" t="s">
        <v>60</v>
      </c>
      <c r="C14" s="16" t="s">
        <v>245</v>
      </c>
      <c r="D14" s="16" t="s">
        <v>5</v>
      </c>
      <c r="E14" s="16"/>
      <c r="F14" s="48">
        <f>F15+F23+F47+F67+F81+F86+F61+F75</f>
        <v>83166.63726999999</v>
      </c>
      <c r="G14" s="81" t="e">
        <f>G15+G23+G47+#REF!+G67+#REF!+G81+G86+#REF!</f>
        <v>#REF!</v>
      </c>
      <c r="H14" s="48" t="e">
        <f>H15+H23+H47+#REF!+H67+#REF!+H81+H86+#REF!</f>
        <v>#REF!</v>
      </c>
      <c r="I14" s="48" t="e">
        <f>I15+I23+I47+#REF!+I67+#REF!+I81+I86+#REF!</f>
        <v>#REF!</v>
      </c>
      <c r="J14" s="48" t="e">
        <f>J15+J23+J47+#REF!+J67+#REF!+J81+J86+#REF!</f>
        <v>#REF!</v>
      </c>
      <c r="K14" s="48" t="e">
        <f>K15+K23+K47+#REF!+K67+#REF!+K81+K86+#REF!</f>
        <v>#REF!</v>
      </c>
      <c r="L14" s="48" t="e">
        <f>L15+L23+L47+#REF!+L67+#REF!+L81+L86+#REF!</f>
        <v>#REF!</v>
      </c>
      <c r="M14" s="48" t="e">
        <f>M15+M23+M47+#REF!+M67+#REF!+M81+M86+#REF!</f>
        <v>#REF!</v>
      </c>
      <c r="N14" s="48" t="e">
        <f>N15+N23+N47+#REF!+N67+#REF!+N81+N86+#REF!</f>
        <v>#REF!</v>
      </c>
      <c r="O14" s="48" t="e">
        <f>O15+O23+O47+#REF!+O67+#REF!+O81+O86+#REF!</f>
        <v>#REF!</v>
      </c>
      <c r="P14" s="48" t="e">
        <f>P15+P23+P47+#REF!+P67+#REF!+P81+P86+#REF!</f>
        <v>#REF!</v>
      </c>
      <c r="Q14" s="48" t="e">
        <f>Q15+Q23+Q47+#REF!+Q67+#REF!+Q81+Q86+#REF!</f>
        <v>#REF!</v>
      </c>
      <c r="R14" s="48" t="e">
        <f>R15+R23+R47+#REF!+R67+#REF!+R81+R86+#REF!</f>
        <v>#REF!</v>
      </c>
      <c r="S14" s="48" t="e">
        <f>S15+S23+S47+#REF!+S67+#REF!+S81+S86+#REF!</f>
        <v>#REF!</v>
      </c>
      <c r="T14" s="48" t="e">
        <f>T15+T23+T47+#REF!+T67+#REF!+T81+T86+#REF!</f>
        <v>#REF!</v>
      </c>
      <c r="U14" s="48" t="e">
        <f>U15+U23+U47+#REF!+U67+#REF!+U81+U86+#REF!</f>
        <v>#REF!</v>
      </c>
      <c r="V14" s="48" t="e">
        <f>V15+V23+V47+#REF!+V67+#REF!+V81+V86+#REF!</f>
        <v>#REF!</v>
      </c>
      <c r="W14" s="62"/>
      <c r="X14" s="48">
        <f>X15+X23+X47+X67+X81+X86+X61+X75</f>
        <v>82149.23599999999</v>
      </c>
      <c r="Y14" s="80">
        <f>X14/F14*100</f>
        <v>98.77667138723307</v>
      </c>
      <c r="Z14" s="159"/>
    </row>
    <row r="15" spans="1:26" s="28" customFormat="1" ht="33" customHeight="1" outlineLevel="3">
      <c r="A15" s="25" t="s">
        <v>26</v>
      </c>
      <c r="B15" s="27" t="s">
        <v>6</v>
      </c>
      <c r="C15" s="27" t="s">
        <v>245</v>
      </c>
      <c r="D15" s="27" t="s">
        <v>5</v>
      </c>
      <c r="E15" s="27"/>
      <c r="F15" s="156">
        <f>F16</f>
        <v>2205.55245</v>
      </c>
      <c r="G15" s="83">
        <f aca="true" t="shared" si="0" ref="G15:V15">G16</f>
        <v>1204.8</v>
      </c>
      <c r="H15" s="82">
        <f t="shared" si="0"/>
        <v>1204.8</v>
      </c>
      <c r="I15" s="82">
        <f t="shared" si="0"/>
        <v>1204.8</v>
      </c>
      <c r="J15" s="82">
        <f t="shared" si="0"/>
        <v>1204.8</v>
      </c>
      <c r="K15" s="82">
        <f t="shared" si="0"/>
        <v>1204.8</v>
      </c>
      <c r="L15" s="82">
        <f t="shared" si="0"/>
        <v>1204.8</v>
      </c>
      <c r="M15" s="82">
        <f t="shared" si="0"/>
        <v>1204.8</v>
      </c>
      <c r="N15" s="82">
        <f t="shared" si="0"/>
        <v>1204.8</v>
      </c>
      <c r="O15" s="82">
        <f t="shared" si="0"/>
        <v>1204.8</v>
      </c>
      <c r="P15" s="82">
        <f t="shared" si="0"/>
        <v>1204.8</v>
      </c>
      <c r="Q15" s="82">
        <f t="shared" si="0"/>
        <v>1204.8</v>
      </c>
      <c r="R15" s="82">
        <f t="shared" si="0"/>
        <v>1204.8</v>
      </c>
      <c r="S15" s="82">
        <f t="shared" si="0"/>
        <v>1204.8</v>
      </c>
      <c r="T15" s="82">
        <f t="shared" si="0"/>
        <v>1204.8</v>
      </c>
      <c r="U15" s="82">
        <f t="shared" si="0"/>
        <v>1204.8</v>
      </c>
      <c r="V15" s="82">
        <f t="shared" si="0"/>
        <v>1204.8</v>
      </c>
      <c r="W15" s="84"/>
      <c r="X15" s="157">
        <f>X16</f>
        <v>2205.553</v>
      </c>
      <c r="Y15" s="80">
        <f aca="true" t="shared" si="1" ref="Y15:Y78">X15/F15*100</f>
        <v>100.00002493706282</v>
      </c>
      <c r="Z15" s="160"/>
    </row>
    <row r="16" spans="1:26" ht="34.5" customHeight="1" outlineLevel="3">
      <c r="A16" s="21" t="s">
        <v>134</v>
      </c>
      <c r="B16" s="9" t="s">
        <v>6</v>
      </c>
      <c r="C16" s="9" t="s">
        <v>246</v>
      </c>
      <c r="D16" s="9" t="s">
        <v>5</v>
      </c>
      <c r="E16" s="9"/>
      <c r="F16" s="127">
        <f>F17</f>
        <v>2205.55245</v>
      </c>
      <c r="G16" s="91">
        <f aca="true" t="shared" si="2" ref="G16:V16">G18</f>
        <v>1204.8</v>
      </c>
      <c r="H16" s="58">
        <f t="shared" si="2"/>
        <v>1204.8</v>
      </c>
      <c r="I16" s="58">
        <f t="shared" si="2"/>
        <v>1204.8</v>
      </c>
      <c r="J16" s="58">
        <f t="shared" si="2"/>
        <v>1204.8</v>
      </c>
      <c r="K16" s="58">
        <f t="shared" si="2"/>
        <v>1204.8</v>
      </c>
      <c r="L16" s="58">
        <f t="shared" si="2"/>
        <v>1204.8</v>
      </c>
      <c r="M16" s="58">
        <f t="shared" si="2"/>
        <v>1204.8</v>
      </c>
      <c r="N16" s="58">
        <f t="shared" si="2"/>
        <v>1204.8</v>
      </c>
      <c r="O16" s="58">
        <f t="shared" si="2"/>
        <v>1204.8</v>
      </c>
      <c r="P16" s="58">
        <f t="shared" si="2"/>
        <v>1204.8</v>
      </c>
      <c r="Q16" s="58">
        <f t="shared" si="2"/>
        <v>1204.8</v>
      </c>
      <c r="R16" s="58">
        <f t="shared" si="2"/>
        <v>1204.8</v>
      </c>
      <c r="S16" s="58">
        <f t="shared" si="2"/>
        <v>1204.8</v>
      </c>
      <c r="T16" s="58">
        <f t="shared" si="2"/>
        <v>1204.8</v>
      </c>
      <c r="U16" s="58">
        <f t="shared" si="2"/>
        <v>1204.8</v>
      </c>
      <c r="V16" s="58">
        <f t="shared" si="2"/>
        <v>1204.8</v>
      </c>
      <c r="W16" s="85"/>
      <c r="X16" s="49">
        <f>X17</f>
        <v>2205.553</v>
      </c>
      <c r="Y16" s="80">
        <f t="shared" si="1"/>
        <v>100.00002493706282</v>
      </c>
      <c r="Z16" s="159"/>
    </row>
    <row r="17" spans="1:26" ht="35.25" customHeight="1" outlineLevel="3">
      <c r="A17" s="21" t="s">
        <v>136</v>
      </c>
      <c r="B17" s="9" t="s">
        <v>6</v>
      </c>
      <c r="C17" s="9" t="s">
        <v>247</v>
      </c>
      <c r="D17" s="9" t="s">
        <v>5</v>
      </c>
      <c r="E17" s="9"/>
      <c r="F17" s="127">
        <f>F18</f>
        <v>2205.55245</v>
      </c>
      <c r="G17" s="91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85"/>
      <c r="X17" s="49">
        <f>X18</f>
        <v>2205.553</v>
      </c>
      <c r="Y17" s="80">
        <f t="shared" si="1"/>
        <v>100.00002493706282</v>
      </c>
      <c r="Z17" s="159"/>
    </row>
    <row r="18" spans="1:26" ht="15.75" outlineLevel="4">
      <c r="A18" s="34" t="s">
        <v>135</v>
      </c>
      <c r="B18" s="18" t="s">
        <v>6</v>
      </c>
      <c r="C18" s="18" t="s">
        <v>248</v>
      </c>
      <c r="D18" s="18" t="s">
        <v>5</v>
      </c>
      <c r="E18" s="18"/>
      <c r="F18" s="130">
        <f>F19</f>
        <v>2205.55245</v>
      </c>
      <c r="G18" s="87">
        <f aca="true" t="shared" si="3" ref="G18:V18">G20</f>
        <v>1204.8</v>
      </c>
      <c r="H18" s="56">
        <f t="shared" si="3"/>
        <v>1204.8</v>
      </c>
      <c r="I18" s="56">
        <f t="shared" si="3"/>
        <v>1204.8</v>
      </c>
      <c r="J18" s="56">
        <f t="shared" si="3"/>
        <v>1204.8</v>
      </c>
      <c r="K18" s="56">
        <f t="shared" si="3"/>
        <v>1204.8</v>
      </c>
      <c r="L18" s="56">
        <f t="shared" si="3"/>
        <v>1204.8</v>
      </c>
      <c r="M18" s="56">
        <f t="shared" si="3"/>
        <v>1204.8</v>
      </c>
      <c r="N18" s="56">
        <f t="shared" si="3"/>
        <v>1204.8</v>
      </c>
      <c r="O18" s="56">
        <f t="shared" si="3"/>
        <v>1204.8</v>
      </c>
      <c r="P18" s="56">
        <f t="shared" si="3"/>
        <v>1204.8</v>
      </c>
      <c r="Q18" s="56">
        <f t="shared" si="3"/>
        <v>1204.8</v>
      </c>
      <c r="R18" s="56">
        <f t="shared" si="3"/>
        <v>1204.8</v>
      </c>
      <c r="S18" s="56">
        <f t="shared" si="3"/>
        <v>1204.8</v>
      </c>
      <c r="T18" s="56">
        <f t="shared" si="3"/>
        <v>1204.8</v>
      </c>
      <c r="U18" s="56">
        <f t="shared" si="3"/>
        <v>1204.8</v>
      </c>
      <c r="V18" s="56">
        <f t="shared" si="3"/>
        <v>1204.8</v>
      </c>
      <c r="W18" s="85"/>
      <c r="X18" s="50">
        <f>X19</f>
        <v>2205.553</v>
      </c>
      <c r="Y18" s="80">
        <f t="shared" si="1"/>
        <v>100.00002493706282</v>
      </c>
      <c r="Z18" s="159"/>
    </row>
    <row r="19" spans="1:26" ht="31.5" outlineLevel="4">
      <c r="A19" s="5" t="s">
        <v>95</v>
      </c>
      <c r="B19" s="6" t="s">
        <v>6</v>
      </c>
      <c r="C19" s="6" t="s">
        <v>248</v>
      </c>
      <c r="D19" s="6" t="s">
        <v>94</v>
      </c>
      <c r="E19" s="6"/>
      <c r="F19" s="132">
        <f>F20+F21+F22</f>
        <v>2205.55245</v>
      </c>
      <c r="G19" s="87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85"/>
      <c r="X19" s="51">
        <f>X20+X21+X22</f>
        <v>2205.553</v>
      </c>
      <c r="Y19" s="80">
        <f t="shared" si="1"/>
        <v>100.00002493706282</v>
      </c>
      <c r="Z19" s="159"/>
    </row>
    <row r="20" spans="1:26" ht="17.25" customHeight="1" outlineLevel="5">
      <c r="A20" s="32" t="s">
        <v>238</v>
      </c>
      <c r="B20" s="33" t="s">
        <v>6</v>
      </c>
      <c r="C20" s="33" t="s">
        <v>248</v>
      </c>
      <c r="D20" s="33" t="s">
        <v>92</v>
      </c>
      <c r="E20" s="33"/>
      <c r="F20" s="133">
        <f>1713.2-3+54.3346</f>
        <v>1764.5346</v>
      </c>
      <c r="G20" s="87">
        <v>1204.8</v>
      </c>
      <c r="H20" s="56">
        <v>1204.8</v>
      </c>
      <c r="I20" s="56">
        <v>1204.8</v>
      </c>
      <c r="J20" s="56">
        <v>1204.8</v>
      </c>
      <c r="K20" s="56">
        <v>1204.8</v>
      </c>
      <c r="L20" s="56">
        <v>1204.8</v>
      </c>
      <c r="M20" s="56">
        <v>1204.8</v>
      </c>
      <c r="N20" s="56">
        <v>1204.8</v>
      </c>
      <c r="O20" s="56">
        <v>1204.8</v>
      </c>
      <c r="P20" s="56">
        <v>1204.8</v>
      </c>
      <c r="Q20" s="56">
        <v>1204.8</v>
      </c>
      <c r="R20" s="56">
        <v>1204.8</v>
      </c>
      <c r="S20" s="56">
        <v>1204.8</v>
      </c>
      <c r="T20" s="56">
        <v>1204.8</v>
      </c>
      <c r="U20" s="56">
        <v>1204.8</v>
      </c>
      <c r="V20" s="56">
        <v>1204.8</v>
      </c>
      <c r="W20" s="85"/>
      <c r="X20" s="52">
        <v>1764.535</v>
      </c>
      <c r="Y20" s="80">
        <f t="shared" si="1"/>
        <v>100.00002266886692</v>
      </c>
      <c r="Z20" s="159"/>
    </row>
    <row r="21" spans="1:26" ht="34.5" customHeight="1" outlineLevel="5">
      <c r="A21" s="32" t="s">
        <v>243</v>
      </c>
      <c r="B21" s="33" t="s">
        <v>6</v>
      </c>
      <c r="C21" s="33" t="s">
        <v>248</v>
      </c>
      <c r="D21" s="33" t="s">
        <v>93</v>
      </c>
      <c r="E21" s="33"/>
      <c r="F21" s="57">
        <v>0</v>
      </c>
      <c r="G21" s="87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85"/>
      <c r="X21" s="57">
        <v>0</v>
      </c>
      <c r="Y21" s="80">
        <v>0</v>
      </c>
      <c r="Z21" s="159"/>
    </row>
    <row r="22" spans="1:26" ht="50.25" customHeight="1" outlineLevel="5">
      <c r="A22" s="32" t="s">
        <v>239</v>
      </c>
      <c r="B22" s="33" t="s">
        <v>6</v>
      </c>
      <c r="C22" s="33" t="s">
        <v>248</v>
      </c>
      <c r="D22" s="33" t="s">
        <v>240</v>
      </c>
      <c r="E22" s="33"/>
      <c r="F22" s="57">
        <f>433.15+7.86785</f>
        <v>441.01784999999995</v>
      </c>
      <c r="G22" s="87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85"/>
      <c r="X22" s="57">
        <v>441.018</v>
      </c>
      <c r="Y22" s="80">
        <f t="shared" si="1"/>
        <v>100.00003401222877</v>
      </c>
      <c r="Z22" s="159"/>
    </row>
    <row r="23" spans="1:26" ht="47.25" customHeight="1" outlineLevel="6">
      <c r="A23" s="8" t="s">
        <v>27</v>
      </c>
      <c r="B23" s="9" t="s">
        <v>19</v>
      </c>
      <c r="C23" s="9" t="s">
        <v>245</v>
      </c>
      <c r="D23" s="9" t="s">
        <v>5</v>
      </c>
      <c r="E23" s="9"/>
      <c r="F23" s="49">
        <f>F24</f>
        <v>4183.4</v>
      </c>
      <c r="G23" s="69" t="e">
        <f aca="true" t="shared" si="4" ref="G23:V23">G24</f>
        <v>#REF!</v>
      </c>
      <c r="H23" s="10" t="e">
        <f t="shared" si="4"/>
        <v>#REF!</v>
      </c>
      <c r="I23" s="10" t="e">
        <f t="shared" si="4"/>
        <v>#REF!</v>
      </c>
      <c r="J23" s="10" t="e">
        <f t="shared" si="4"/>
        <v>#REF!</v>
      </c>
      <c r="K23" s="10" t="e">
        <f t="shared" si="4"/>
        <v>#REF!</v>
      </c>
      <c r="L23" s="10" t="e">
        <f t="shared" si="4"/>
        <v>#REF!</v>
      </c>
      <c r="M23" s="10" t="e">
        <f t="shared" si="4"/>
        <v>#REF!</v>
      </c>
      <c r="N23" s="10" t="e">
        <f t="shared" si="4"/>
        <v>#REF!</v>
      </c>
      <c r="O23" s="10" t="e">
        <f t="shared" si="4"/>
        <v>#REF!</v>
      </c>
      <c r="P23" s="10" t="e">
        <f t="shared" si="4"/>
        <v>#REF!</v>
      </c>
      <c r="Q23" s="10" t="e">
        <f t="shared" si="4"/>
        <v>#REF!</v>
      </c>
      <c r="R23" s="10" t="e">
        <f t="shared" si="4"/>
        <v>#REF!</v>
      </c>
      <c r="S23" s="10" t="e">
        <f t="shared" si="4"/>
        <v>#REF!</v>
      </c>
      <c r="T23" s="10" t="e">
        <f t="shared" si="4"/>
        <v>#REF!</v>
      </c>
      <c r="U23" s="10" t="e">
        <f t="shared" si="4"/>
        <v>#REF!</v>
      </c>
      <c r="V23" s="10" t="e">
        <f t="shared" si="4"/>
        <v>#REF!</v>
      </c>
      <c r="X23" s="49">
        <f>X24</f>
        <v>4100.081</v>
      </c>
      <c r="Y23" s="80">
        <f t="shared" si="1"/>
        <v>98.00834249653393</v>
      </c>
      <c r="Z23" s="159"/>
    </row>
    <row r="24" spans="1:26" s="26" customFormat="1" ht="33" customHeight="1" outlineLevel="6">
      <c r="A24" s="21" t="s">
        <v>134</v>
      </c>
      <c r="B24" s="9" t="s">
        <v>19</v>
      </c>
      <c r="C24" s="9" t="s">
        <v>246</v>
      </c>
      <c r="D24" s="9" t="s">
        <v>5</v>
      </c>
      <c r="E24" s="9"/>
      <c r="F24" s="49">
        <f>F25</f>
        <v>4183.4</v>
      </c>
      <c r="G24" s="69" t="e">
        <f>G26+#REF!+G39</f>
        <v>#REF!</v>
      </c>
      <c r="H24" s="10" t="e">
        <f>H26+#REF!+H39</f>
        <v>#REF!</v>
      </c>
      <c r="I24" s="10" t="e">
        <f>I26+#REF!+I39</f>
        <v>#REF!</v>
      </c>
      <c r="J24" s="10" t="e">
        <f>J26+#REF!+J39</f>
        <v>#REF!</v>
      </c>
      <c r="K24" s="10" t="e">
        <f>K26+#REF!+K39</f>
        <v>#REF!</v>
      </c>
      <c r="L24" s="10" t="e">
        <f>L26+#REF!+L39</f>
        <v>#REF!</v>
      </c>
      <c r="M24" s="10" t="e">
        <f>M26+#REF!+M39</f>
        <v>#REF!</v>
      </c>
      <c r="N24" s="10" t="e">
        <f>N26+#REF!+N39</f>
        <v>#REF!</v>
      </c>
      <c r="O24" s="10" t="e">
        <f>O26+#REF!+O39</f>
        <v>#REF!</v>
      </c>
      <c r="P24" s="10" t="e">
        <f>P26+#REF!+P39</f>
        <v>#REF!</v>
      </c>
      <c r="Q24" s="10" t="e">
        <f>Q26+#REF!+Q39</f>
        <v>#REF!</v>
      </c>
      <c r="R24" s="10" t="e">
        <f>R26+#REF!+R39</f>
        <v>#REF!</v>
      </c>
      <c r="S24" s="10" t="e">
        <f>S26+#REF!+S39</f>
        <v>#REF!</v>
      </c>
      <c r="T24" s="10" t="e">
        <f>T26+#REF!+T39</f>
        <v>#REF!</v>
      </c>
      <c r="U24" s="10" t="e">
        <f>U26+#REF!+U39</f>
        <v>#REF!</v>
      </c>
      <c r="V24" s="10" t="e">
        <f>V26+#REF!+V39</f>
        <v>#REF!</v>
      </c>
      <c r="X24" s="49">
        <f>X25</f>
        <v>4100.081</v>
      </c>
      <c r="Y24" s="80">
        <f t="shared" si="1"/>
        <v>98.00834249653393</v>
      </c>
      <c r="Z24" s="161"/>
    </row>
    <row r="25" spans="1:26" s="26" customFormat="1" ht="36" customHeight="1" outlineLevel="6">
      <c r="A25" s="21" t="s">
        <v>136</v>
      </c>
      <c r="B25" s="9" t="s">
        <v>19</v>
      </c>
      <c r="C25" s="9" t="s">
        <v>247</v>
      </c>
      <c r="D25" s="9" t="s">
        <v>5</v>
      </c>
      <c r="E25" s="9"/>
      <c r="F25" s="49">
        <f>F26+F39+F45</f>
        <v>4183.4</v>
      </c>
      <c r="G25" s="6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X25" s="49">
        <f>X26+X39+X45</f>
        <v>4100.081</v>
      </c>
      <c r="Y25" s="80">
        <f t="shared" si="1"/>
        <v>98.00834249653393</v>
      </c>
      <c r="Z25" s="161"/>
    </row>
    <row r="26" spans="1:26" s="26" customFormat="1" ht="47.25" outlineLevel="6">
      <c r="A26" s="35" t="s">
        <v>196</v>
      </c>
      <c r="B26" s="18" t="s">
        <v>19</v>
      </c>
      <c r="C26" s="18" t="s">
        <v>249</v>
      </c>
      <c r="D26" s="18" t="s">
        <v>5</v>
      </c>
      <c r="E26" s="18"/>
      <c r="F26" s="50">
        <f>F27+F31+F36+F33</f>
        <v>2229</v>
      </c>
      <c r="G26" s="68">
        <f aca="true" t="shared" si="5" ref="G26:V26">G29</f>
        <v>2414.5</v>
      </c>
      <c r="H26" s="7">
        <f t="shared" si="5"/>
        <v>2414.5</v>
      </c>
      <c r="I26" s="7">
        <f t="shared" si="5"/>
        <v>2414.5</v>
      </c>
      <c r="J26" s="7">
        <f t="shared" si="5"/>
        <v>2414.5</v>
      </c>
      <c r="K26" s="7">
        <f t="shared" si="5"/>
        <v>2414.5</v>
      </c>
      <c r="L26" s="7">
        <f t="shared" si="5"/>
        <v>2414.5</v>
      </c>
      <c r="M26" s="7">
        <f t="shared" si="5"/>
        <v>2414.5</v>
      </c>
      <c r="N26" s="7">
        <f t="shared" si="5"/>
        <v>2414.5</v>
      </c>
      <c r="O26" s="7">
        <f t="shared" si="5"/>
        <v>2414.5</v>
      </c>
      <c r="P26" s="7">
        <f t="shared" si="5"/>
        <v>2414.5</v>
      </c>
      <c r="Q26" s="7">
        <f t="shared" si="5"/>
        <v>2414.5</v>
      </c>
      <c r="R26" s="7">
        <f t="shared" si="5"/>
        <v>2414.5</v>
      </c>
      <c r="S26" s="7">
        <f t="shared" si="5"/>
        <v>2414.5</v>
      </c>
      <c r="T26" s="7">
        <f t="shared" si="5"/>
        <v>2414.5</v>
      </c>
      <c r="U26" s="7">
        <f t="shared" si="5"/>
        <v>2414.5</v>
      </c>
      <c r="V26" s="7">
        <f t="shared" si="5"/>
        <v>2414.5</v>
      </c>
      <c r="X26" s="50">
        <f>X27+X31+X36+X33</f>
        <v>2148.1639999999998</v>
      </c>
      <c r="Y26" s="80">
        <f t="shared" si="1"/>
        <v>96.37344100493493</v>
      </c>
      <c r="Z26" s="161"/>
    </row>
    <row r="27" spans="1:26" s="26" customFormat="1" ht="31.5" outlineLevel="6">
      <c r="A27" s="5" t="s">
        <v>95</v>
      </c>
      <c r="B27" s="6" t="s">
        <v>19</v>
      </c>
      <c r="C27" s="6" t="s">
        <v>249</v>
      </c>
      <c r="D27" s="6" t="s">
        <v>94</v>
      </c>
      <c r="E27" s="6"/>
      <c r="F27" s="51">
        <f>F28+F29+F30</f>
        <v>2124</v>
      </c>
      <c r="G27" s="6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51">
        <f>X28+X29+X30</f>
        <v>2123.441</v>
      </c>
      <c r="Y27" s="80">
        <f t="shared" si="1"/>
        <v>99.97368173258003</v>
      </c>
      <c r="Z27" s="161"/>
    </row>
    <row r="28" spans="1:26" s="26" customFormat="1" ht="31.5" outlineLevel="6">
      <c r="A28" s="32" t="s">
        <v>238</v>
      </c>
      <c r="B28" s="33" t="s">
        <v>19</v>
      </c>
      <c r="C28" s="33" t="s">
        <v>249</v>
      </c>
      <c r="D28" s="33" t="s">
        <v>92</v>
      </c>
      <c r="E28" s="33"/>
      <c r="F28" s="52">
        <v>1612</v>
      </c>
      <c r="G28" s="6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52">
        <v>1612</v>
      </c>
      <c r="Y28" s="80">
        <f t="shared" si="1"/>
        <v>100</v>
      </c>
      <c r="Z28" s="161"/>
    </row>
    <row r="29" spans="1:26" s="26" customFormat="1" ht="31.5" outlineLevel="6">
      <c r="A29" s="32" t="s">
        <v>243</v>
      </c>
      <c r="B29" s="33" t="s">
        <v>19</v>
      </c>
      <c r="C29" s="33" t="s">
        <v>249</v>
      </c>
      <c r="D29" s="33" t="s">
        <v>93</v>
      </c>
      <c r="E29" s="33"/>
      <c r="F29" s="52">
        <v>0</v>
      </c>
      <c r="G29" s="68">
        <v>2414.5</v>
      </c>
      <c r="H29" s="7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  <c r="X29" s="52">
        <v>0</v>
      </c>
      <c r="Y29" s="80">
        <v>0</v>
      </c>
      <c r="Z29" s="161"/>
    </row>
    <row r="30" spans="1:26" s="26" customFormat="1" ht="47.25" outlineLevel="6">
      <c r="A30" s="32" t="s">
        <v>239</v>
      </c>
      <c r="B30" s="33" t="s">
        <v>19</v>
      </c>
      <c r="C30" s="33" t="s">
        <v>249</v>
      </c>
      <c r="D30" s="33" t="s">
        <v>240</v>
      </c>
      <c r="E30" s="33"/>
      <c r="F30" s="52">
        <v>512</v>
      </c>
      <c r="G30" s="6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52">
        <v>511.441</v>
      </c>
      <c r="Y30" s="80">
        <f t="shared" si="1"/>
        <v>99.8908203125</v>
      </c>
      <c r="Z30" s="161"/>
    </row>
    <row r="31" spans="1:26" s="26" customFormat="1" ht="20.25" customHeight="1" outlineLevel="6">
      <c r="A31" s="5" t="s">
        <v>96</v>
      </c>
      <c r="B31" s="6" t="s">
        <v>19</v>
      </c>
      <c r="C31" s="6" t="s">
        <v>249</v>
      </c>
      <c r="D31" s="6" t="s">
        <v>97</v>
      </c>
      <c r="E31" s="6"/>
      <c r="F31" s="51">
        <f>F32</f>
        <v>7.06</v>
      </c>
      <c r="G31" s="6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51">
        <f>X32</f>
        <v>7.06</v>
      </c>
      <c r="Y31" s="80">
        <f t="shared" si="1"/>
        <v>100</v>
      </c>
      <c r="Z31" s="161"/>
    </row>
    <row r="32" spans="1:26" s="26" customFormat="1" ht="31.5" outlineLevel="6">
      <c r="A32" s="32" t="s">
        <v>98</v>
      </c>
      <c r="B32" s="33" t="s">
        <v>19</v>
      </c>
      <c r="C32" s="33" t="s">
        <v>249</v>
      </c>
      <c r="D32" s="33" t="s">
        <v>99</v>
      </c>
      <c r="E32" s="33"/>
      <c r="F32" s="52">
        <v>7.06</v>
      </c>
      <c r="G32" s="6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52">
        <v>7.06</v>
      </c>
      <c r="Y32" s="80">
        <f t="shared" si="1"/>
        <v>100</v>
      </c>
      <c r="Z32" s="161"/>
    </row>
    <row r="33" spans="1:26" s="24" customFormat="1" ht="15.75" outlineLevel="6">
      <c r="A33" s="5" t="s">
        <v>340</v>
      </c>
      <c r="B33" s="6" t="s">
        <v>19</v>
      </c>
      <c r="C33" s="6" t="s">
        <v>249</v>
      </c>
      <c r="D33" s="6" t="s">
        <v>341</v>
      </c>
      <c r="E33" s="6"/>
      <c r="F33" s="51">
        <f>F34+F35</f>
        <v>92.94</v>
      </c>
      <c r="G33" s="6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51">
        <f>X34+X35</f>
        <v>15</v>
      </c>
      <c r="Y33" s="80">
        <f t="shared" si="1"/>
        <v>16.139444803098772</v>
      </c>
      <c r="Z33" s="90"/>
    </row>
    <row r="34" spans="1:26" s="24" customFormat="1" ht="15.75" outlineLevel="6">
      <c r="A34" s="32" t="s">
        <v>342</v>
      </c>
      <c r="B34" s="33" t="s">
        <v>19</v>
      </c>
      <c r="C34" s="33" t="s">
        <v>249</v>
      </c>
      <c r="D34" s="33" t="s">
        <v>343</v>
      </c>
      <c r="E34" s="33"/>
      <c r="F34" s="52">
        <v>92.94</v>
      </c>
      <c r="G34" s="6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52">
        <v>15</v>
      </c>
      <c r="Y34" s="80">
        <f t="shared" si="1"/>
        <v>16.139444803098772</v>
      </c>
      <c r="Z34" s="90"/>
    </row>
    <row r="35" spans="1:26" s="24" customFormat="1" ht="15.75" outlineLevel="6">
      <c r="A35" s="32" t="s">
        <v>229</v>
      </c>
      <c r="B35" s="33" t="s">
        <v>19</v>
      </c>
      <c r="C35" s="33" t="s">
        <v>249</v>
      </c>
      <c r="D35" s="33" t="s">
        <v>213</v>
      </c>
      <c r="E35" s="33"/>
      <c r="F35" s="52">
        <v>0</v>
      </c>
      <c r="G35" s="6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52">
        <v>0</v>
      </c>
      <c r="Y35" s="80">
        <v>0</v>
      </c>
      <c r="Z35" s="90"/>
    </row>
    <row r="36" spans="1:26" s="26" customFormat="1" ht="15.75" outlineLevel="6">
      <c r="A36" s="5" t="s">
        <v>100</v>
      </c>
      <c r="B36" s="6" t="s">
        <v>19</v>
      </c>
      <c r="C36" s="6" t="s">
        <v>249</v>
      </c>
      <c r="D36" s="6" t="s">
        <v>101</v>
      </c>
      <c r="E36" s="6"/>
      <c r="F36" s="51">
        <f>F37+F38</f>
        <v>5</v>
      </c>
      <c r="G36" s="6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X36" s="51">
        <f>X37+X38</f>
        <v>2.663</v>
      </c>
      <c r="Y36" s="80">
        <f t="shared" si="1"/>
        <v>53.26</v>
      </c>
      <c r="Z36" s="161"/>
    </row>
    <row r="37" spans="1:26" s="26" customFormat="1" ht="21.75" customHeight="1" outlineLevel="6">
      <c r="A37" s="32" t="s">
        <v>102</v>
      </c>
      <c r="B37" s="33" t="s">
        <v>19</v>
      </c>
      <c r="C37" s="33" t="s">
        <v>249</v>
      </c>
      <c r="D37" s="33" t="s">
        <v>104</v>
      </c>
      <c r="E37" s="33"/>
      <c r="F37" s="52">
        <v>0</v>
      </c>
      <c r="G37" s="6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52">
        <v>0</v>
      </c>
      <c r="Y37" s="80">
        <v>0</v>
      </c>
      <c r="Z37" s="161"/>
    </row>
    <row r="38" spans="1:26" s="26" customFormat="1" ht="15.75" outlineLevel="6">
      <c r="A38" s="32" t="s">
        <v>103</v>
      </c>
      <c r="B38" s="33" t="s">
        <v>19</v>
      </c>
      <c r="C38" s="33" t="s">
        <v>249</v>
      </c>
      <c r="D38" s="33" t="s">
        <v>105</v>
      </c>
      <c r="E38" s="33"/>
      <c r="F38" s="52">
        <v>5</v>
      </c>
      <c r="G38" s="6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52">
        <v>2.663</v>
      </c>
      <c r="Y38" s="80">
        <f t="shared" si="1"/>
        <v>53.26</v>
      </c>
      <c r="Z38" s="161"/>
    </row>
    <row r="39" spans="1:26" s="24" customFormat="1" ht="31.5" customHeight="1" outlineLevel="6">
      <c r="A39" s="34" t="s">
        <v>197</v>
      </c>
      <c r="B39" s="18" t="s">
        <v>19</v>
      </c>
      <c r="C39" s="18" t="s">
        <v>250</v>
      </c>
      <c r="D39" s="18" t="s">
        <v>5</v>
      </c>
      <c r="E39" s="18"/>
      <c r="F39" s="50">
        <f>F40+F45</f>
        <v>1954.4</v>
      </c>
      <c r="G39" s="68">
        <f aca="true" t="shared" si="6" ref="G39:V39">G40</f>
        <v>96</v>
      </c>
      <c r="H39" s="7">
        <f t="shared" si="6"/>
        <v>96</v>
      </c>
      <c r="I39" s="7">
        <f t="shared" si="6"/>
        <v>96</v>
      </c>
      <c r="J39" s="7">
        <f t="shared" si="6"/>
        <v>96</v>
      </c>
      <c r="K39" s="7">
        <f t="shared" si="6"/>
        <v>96</v>
      </c>
      <c r="L39" s="7">
        <f t="shared" si="6"/>
        <v>96</v>
      </c>
      <c r="M39" s="7">
        <f t="shared" si="6"/>
        <v>96</v>
      </c>
      <c r="N39" s="7">
        <f t="shared" si="6"/>
        <v>96</v>
      </c>
      <c r="O39" s="7">
        <f t="shared" si="6"/>
        <v>96</v>
      </c>
      <c r="P39" s="7">
        <f t="shared" si="6"/>
        <v>96</v>
      </c>
      <c r="Q39" s="7">
        <f t="shared" si="6"/>
        <v>96</v>
      </c>
      <c r="R39" s="7">
        <f t="shared" si="6"/>
        <v>96</v>
      </c>
      <c r="S39" s="7">
        <f t="shared" si="6"/>
        <v>96</v>
      </c>
      <c r="T39" s="7">
        <f t="shared" si="6"/>
        <v>96</v>
      </c>
      <c r="U39" s="7">
        <f t="shared" si="6"/>
        <v>96</v>
      </c>
      <c r="V39" s="7">
        <f t="shared" si="6"/>
        <v>96</v>
      </c>
      <c r="X39" s="50">
        <f>X40+X45</f>
        <v>1951.917</v>
      </c>
      <c r="Y39" s="80">
        <f t="shared" si="1"/>
        <v>99.87295333606221</v>
      </c>
      <c r="Z39" s="90"/>
    </row>
    <row r="40" spans="1:26" s="24" customFormat="1" ht="31.5" outlineLevel="6">
      <c r="A40" s="5" t="s">
        <v>95</v>
      </c>
      <c r="B40" s="6" t="s">
        <v>19</v>
      </c>
      <c r="C40" s="6" t="s">
        <v>250</v>
      </c>
      <c r="D40" s="6" t="s">
        <v>94</v>
      </c>
      <c r="E40" s="6"/>
      <c r="F40" s="51">
        <f>F41+F42+F43+F44</f>
        <v>1954.4</v>
      </c>
      <c r="G40" s="68">
        <v>96</v>
      </c>
      <c r="H40" s="7">
        <v>96</v>
      </c>
      <c r="I40" s="7">
        <v>96</v>
      </c>
      <c r="J40" s="7">
        <v>96</v>
      </c>
      <c r="K40" s="7">
        <v>96</v>
      </c>
      <c r="L40" s="7">
        <v>96</v>
      </c>
      <c r="M40" s="7">
        <v>96</v>
      </c>
      <c r="N40" s="7">
        <v>96</v>
      </c>
      <c r="O40" s="7">
        <v>96</v>
      </c>
      <c r="P40" s="7">
        <v>96</v>
      </c>
      <c r="Q40" s="7">
        <v>96</v>
      </c>
      <c r="R40" s="7">
        <v>96</v>
      </c>
      <c r="S40" s="7">
        <v>96</v>
      </c>
      <c r="T40" s="7">
        <v>96</v>
      </c>
      <c r="U40" s="7">
        <v>96</v>
      </c>
      <c r="V40" s="7">
        <v>96</v>
      </c>
      <c r="X40" s="51">
        <f>X41+X42+X43+X44</f>
        <v>1951.917</v>
      </c>
      <c r="Y40" s="80">
        <f t="shared" si="1"/>
        <v>99.87295333606221</v>
      </c>
      <c r="Z40" s="90"/>
    </row>
    <row r="41" spans="1:26" s="24" customFormat="1" ht="31.5" outlineLevel="6">
      <c r="A41" s="32" t="s">
        <v>238</v>
      </c>
      <c r="B41" s="33" t="s">
        <v>19</v>
      </c>
      <c r="C41" s="33" t="s">
        <v>250</v>
      </c>
      <c r="D41" s="33" t="s">
        <v>92</v>
      </c>
      <c r="E41" s="33"/>
      <c r="F41" s="52">
        <v>1351.4</v>
      </c>
      <c r="G41" s="6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52">
        <v>1350.518</v>
      </c>
      <c r="Y41" s="80">
        <f t="shared" si="1"/>
        <v>99.93473434956341</v>
      </c>
      <c r="Z41" s="90"/>
    </row>
    <row r="42" spans="1:26" s="24" customFormat="1" ht="31.5" outlineLevel="6">
      <c r="A42" s="32" t="s">
        <v>243</v>
      </c>
      <c r="B42" s="33" t="s">
        <v>19</v>
      </c>
      <c r="C42" s="33" t="s">
        <v>250</v>
      </c>
      <c r="D42" s="33" t="s">
        <v>93</v>
      </c>
      <c r="E42" s="33"/>
      <c r="F42" s="52">
        <v>0</v>
      </c>
      <c r="G42" s="6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52">
        <v>0</v>
      </c>
      <c r="Y42" s="80">
        <v>0</v>
      </c>
      <c r="Z42" s="90"/>
    </row>
    <row r="43" spans="1:26" s="24" customFormat="1" ht="63" outlineLevel="6">
      <c r="A43" s="32" t="s">
        <v>344</v>
      </c>
      <c r="B43" s="33" t="s">
        <v>19</v>
      </c>
      <c r="C43" s="33" t="s">
        <v>250</v>
      </c>
      <c r="D43" s="33" t="s">
        <v>345</v>
      </c>
      <c r="E43" s="33"/>
      <c r="F43" s="52">
        <v>192</v>
      </c>
      <c r="G43" s="6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52">
        <v>192</v>
      </c>
      <c r="Y43" s="80">
        <f t="shared" si="1"/>
        <v>100</v>
      </c>
      <c r="Z43" s="90"/>
    </row>
    <row r="44" spans="1:26" s="24" customFormat="1" ht="47.25" outlineLevel="6">
      <c r="A44" s="32" t="s">
        <v>239</v>
      </c>
      <c r="B44" s="33" t="s">
        <v>19</v>
      </c>
      <c r="C44" s="33" t="s">
        <v>250</v>
      </c>
      <c r="D44" s="33" t="s">
        <v>240</v>
      </c>
      <c r="E44" s="33"/>
      <c r="F44" s="52">
        <v>411</v>
      </c>
      <c r="G44" s="6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X44" s="52">
        <v>409.399</v>
      </c>
      <c r="Y44" s="80">
        <f t="shared" si="1"/>
        <v>99.61046228710462</v>
      </c>
      <c r="Z44" s="90"/>
    </row>
    <row r="45" spans="1:26" s="24" customFormat="1" ht="15.75" outlineLevel="6">
      <c r="A45" s="34" t="s">
        <v>138</v>
      </c>
      <c r="B45" s="18" t="s">
        <v>19</v>
      </c>
      <c r="C45" s="18" t="s">
        <v>251</v>
      </c>
      <c r="D45" s="18" t="s">
        <v>5</v>
      </c>
      <c r="E45" s="18"/>
      <c r="F45" s="50">
        <f>F46</f>
        <v>0</v>
      </c>
      <c r="G45" s="6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X45" s="50">
        <f>X46</f>
        <v>0</v>
      </c>
      <c r="Y45" s="80">
        <v>0</v>
      </c>
      <c r="Z45" s="90"/>
    </row>
    <row r="46" spans="1:25" s="24" customFormat="1" ht="15.75" outlineLevel="6">
      <c r="A46" s="60" t="s">
        <v>110</v>
      </c>
      <c r="B46" s="59" t="s">
        <v>19</v>
      </c>
      <c r="C46" s="59" t="s">
        <v>251</v>
      </c>
      <c r="D46" s="59" t="s">
        <v>214</v>
      </c>
      <c r="E46" s="59"/>
      <c r="F46" s="61">
        <v>0</v>
      </c>
      <c r="G46" s="88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90"/>
      <c r="X46" s="61">
        <v>0</v>
      </c>
      <c r="Y46" s="80">
        <v>0</v>
      </c>
    </row>
    <row r="47" spans="1:25" s="24" customFormat="1" ht="49.5" customHeight="1" outlineLevel="3">
      <c r="A47" s="8" t="s">
        <v>28</v>
      </c>
      <c r="B47" s="9" t="s">
        <v>7</v>
      </c>
      <c r="C47" s="9" t="s">
        <v>245</v>
      </c>
      <c r="D47" s="9" t="s">
        <v>5</v>
      </c>
      <c r="E47" s="9"/>
      <c r="F47" s="127">
        <f>F48</f>
        <v>8171.610000000001</v>
      </c>
      <c r="G47" s="128">
        <f aca="true" t="shared" si="7" ref="G47:V50">G48</f>
        <v>8918.7</v>
      </c>
      <c r="H47" s="127">
        <f t="shared" si="7"/>
        <v>8918.7</v>
      </c>
      <c r="I47" s="127">
        <f t="shared" si="7"/>
        <v>8918.7</v>
      </c>
      <c r="J47" s="127">
        <f t="shared" si="7"/>
        <v>8918.7</v>
      </c>
      <c r="K47" s="127">
        <f t="shared" si="7"/>
        <v>8918.7</v>
      </c>
      <c r="L47" s="127">
        <f t="shared" si="7"/>
        <v>8918.7</v>
      </c>
      <c r="M47" s="127">
        <f t="shared" si="7"/>
        <v>8918.7</v>
      </c>
      <c r="N47" s="127">
        <f t="shared" si="7"/>
        <v>8918.7</v>
      </c>
      <c r="O47" s="127">
        <f t="shared" si="7"/>
        <v>8918.7</v>
      </c>
      <c r="P47" s="127">
        <f t="shared" si="7"/>
        <v>8918.7</v>
      </c>
      <c r="Q47" s="127">
        <f t="shared" si="7"/>
        <v>8918.7</v>
      </c>
      <c r="R47" s="127">
        <f t="shared" si="7"/>
        <v>8918.7</v>
      </c>
      <c r="S47" s="127">
        <f t="shared" si="7"/>
        <v>8918.7</v>
      </c>
      <c r="T47" s="127">
        <f t="shared" si="7"/>
        <v>8918.7</v>
      </c>
      <c r="U47" s="127">
        <f t="shared" si="7"/>
        <v>8918.7</v>
      </c>
      <c r="V47" s="127">
        <f t="shared" si="7"/>
        <v>8918.7</v>
      </c>
      <c r="W47" s="129"/>
      <c r="X47" s="127">
        <f>X48</f>
        <v>8103.452</v>
      </c>
      <c r="Y47" s="80">
        <f t="shared" si="1"/>
        <v>99.16591712037163</v>
      </c>
    </row>
    <row r="48" spans="1:25" s="24" customFormat="1" ht="33.75" customHeight="1" outlineLevel="3">
      <c r="A48" s="21" t="s">
        <v>134</v>
      </c>
      <c r="B48" s="9" t="s">
        <v>7</v>
      </c>
      <c r="C48" s="9" t="s">
        <v>246</v>
      </c>
      <c r="D48" s="9" t="s">
        <v>5</v>
      </c>
      <c r="E48" s="9"/>
      <c r="F48" s="127">
        <f>F49</f>
        <v>8171.610000000001</v>
      </c>
      <c r="G48" s="128">
        <f aca="true" t="shared" si="8" ref="G48:V48">G50</f>
        <v>8918.7</v>
      </c>
      <c r="H48" s="127">
        <f t="shared" si="8"/>
        <v>8918.7</v>
      </c>
      <c r="I48" s="127">
        <f t="shared" si="8"/>
        <v>8918.7</v>
      </c>
      <c r="J48" s="127">
        <f t="shared" si="8"/>
        <v>8918.7</v>
      </c>
      <c r="K48" s="127">
        <f t="shared" si="8"/>
        <v>8918.7</v>
      </c>
      <c r="L48" s="127">
        <f t="shared" si="8"/>
        <v>8918.7</v>
      </c>
      <c r="M48" s="127">
        <f t="shared" si="8"/>
        <v>8918.7</v>
      </c>
      <c r="N48" s="127">
        <f t="shared" si="8"/>
        <v>8918.7</v>
      </c>
      <c r="O48" s="127">
        <f t="shared" si="8"/>
        <v>8918.7</v>
      </c>
      <c r="P48" s="127">
        <f t="shared" si="8"/>
        <v>8918.7</v>
      </c>
      <c r="Q48" s="127">
        <f t="shared" si="8"/>
        <v>8918.7</v>
      </c>
      <c r="R48" s="127">
        <f t="shared" si="8"/>
        <v>8918.7</v>
      </c>
      <c r="S48" s="127">
        <f t="shared" si="8"/>
        <v>8918.7</v>
      </c>
      <c r="T48" s="127">
        <f t="shared" si="8"/>
        <v>8918.7</v>
      </c>
      <c r="U48" s="127">
        <f t="shared" si="8"/>
        <v>8918.7</v>
      </c>
      <c r="V48" s="127">
        <f t="shared" si="8"/>
        <v>8918.7</v>
      </c>
      <c r="W48" s="129"/>
      <c r="X48" s="127">
        <f>X49</f>
        <v>8103.452</v>
      </c>
      <c r="Y48" s="80">
        <f t="shared" si="1"/>
        <v>99.16591712037163</v>
      </c>
    </row>
    <row r="49" spans="1:25" s="24" customFormat="1" ht="37.5" customHeight="1" outlineLevel="3">
      <c r="A49" s="21" t="s">
        <v>136</v>
      </c>
      <c r="B49" s="9" t="s">
        <v>7</v>
      </c>
      <c r="C49" s="9" t="s">
        <v>247</v>
      </c>
      <c r="D49" s="9" t="s">
        <v>5</v>
      </c>
      <c r="E49" s="9"/>
      <c r="F49" s="127">
        <f>F50</f>
        <v>8171.610000000001</v>
      </c>
      <c r="G49" s="128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9"/>
      <c r="X49" s="127">
        <f>X50</f>
        <v>8103.452</v>
      </c>
      <c r="Y49" s="80">
        <f t="shared" si="1"/>
        <v>99.16591712037163</v>
      </c>
    </row>
    <row r="50" spans="1:25" s="24" customFormat="1" ht="47.25" outlineLevel="4">
      <c r="A50" s="35" t="s">
        <v>196</v>
      </c>
      <c r="B50" s="18" t="s">
        <v>7</v>
      </c>
      <c r="C50" s="18" t="s">
        <v>249</v>
      </c>
      <c r="D50" s="18" t="s">
        <v>5</v>
      </c>
      <c r="E50" s="18"/>
      <c r="F50" s="130">
        <f>F51+F55+F57</f>
        <v>8171.610000000001</v>
      </c>
      <c r="G50" s="131">
        <f t="shared" si="7"/>
        <v>8918.7</v>
      </c>
      <c r="H50" s="132">
        <f t="shared" si="7"/>
        <v>8918.7</v>
      </c>
      <c r="I50" s="132">
        <f t="shared" si="7"/>
        <v>8918.7</v>
      </c>
      <c r="J50" s="132">
        <f t="shared" si="7"/>
        <v>8918.7</v>
      </c>
      <c r="K50" s="132">
        <f t="shared" si="7"/>
        <v>8918.7</v>
      </c>
      <c r="L50" s="132">
        <f t="shared" si="7"/>
        <v>8918.7</v>
      </c>
      <c r="M50" s="132">
        <f t="shared" si="7"/>
        <v>8918.7</v>
      </c>
      <c r="N50" s="132">
        <f t="shared" si="7"/>
        <v>8918.7</v>
      </c>
      <c r="O50" s="132">
        <f t="shared" si="7"/>
        <v>8918.7</v>
      </c>
      <c r="P50" s="132">
        <f t="shared" si="7"/>
        <v>8918.7</v>
      </c>
      <c r="Q50" s="132">
        <f t="shared" si="7"/>
        <v>8918.7</v>
      </c>
      <c r="R50" s="132">
        <f t="shared" si="7"/>
        <v>8918.7</v>
      </c>
      <c r="S50" s="132">
        <f t="shared" si="7"/>
        <v>8918.7</v>
      </c>
      <c r="T50" s="132">
        <f t="shared" si="7"/>
        <v>8918.7</v>
      </c>
      <c r="U50" s="132">
        <f t="shared" si="7"/>
        <v>8918.7</v>
      </c>
      <c r="V50" s="132">
        <f t="shared" si="7"/>
        <v>8918.7</v>
      </c>
      <c r="W50" s="129"/>
      <c r="X50" s="130">
        <f>X51+X55+X57</f>
        <v>8103.452</v>
      </c>
      <c r="Y50" s="80">
        <f t="shared" si="1"/>
        <v>99.16591712037163</v>
      </c>
    </row>
    <row r="51" spans="1:25" s="24" customFormat="1" ht="31.5" outlineLevel="5">
      <c r="A51" s="5" t="s">
        <v>95</v>
      </c>
      <c r="B51" s="6" t="s">
        <v>7</v>
      </c>
      <c r="C51" s="6" t="s">
        <v>249</v>
      </c>
      <c r="D51" s="6" t="s">
        <v>94</v>
      </c>
      <c r="E51" s="6"/>
      <c r="F51" s="132">
        <f>F52+F53+F54</f>
        <v>7912.780000000001</v>
      </c>
      <c r="G51" s="131">
        <v>8918.7</v>
      </c>
      <c r="H51" s="132">
        <v>8918.7</v>
      </c>
      <c r="I51" s="132">
        <v>8918.7</v>
      </c>
      <c r="J51" s="132">
        <v>8918.7</v>
      </c>
      <c r="K51" s="132">
        <v>8918.7</v>
      </c>
      <c r="L51" s="132">
        <v>8918.7</v>
      </c>
      <c r="M51" s="132">
        <v>8918.7</v>
      </c>
      <c r="N51" s="132">
        <v>8918.7</v>
      </c>
      <c r="O51" s="132">
        <v>8918.7</v>
      </c>
      <c r="P51" s="132">
        <v>8918.7</v>
      </c>
      <c r="Q51" s="132">
        <v>8918.7</v>
      </c>
      <c r="R51" s="132">
        <v>8918.7</v>
      </c>
      <c r="S51" s="132">
        <v>8918.7</v>
      </c>
      <c r="T51" s="132">
        <v>8918.7</v>
      </c>
      <c r="U51" s="132">
        <v>8918.7</v>
      </c>
      <c r="V51" s="132">
        <v>8918.7</v>
      </c>
      <c r="W51" s="129"/>
      <c r="X51" s="132">
        <f>X52+X53+X54</f>
        <v>7854.761</v>
      </c>
      <c r="Y51" s="80">
        <f t="shared" si="1"/>
        <v>99.26676844294924</v>
      </c>
    </row>
    <row r="52" spans="1:26" s="24" customFormat="1" ht="31.5" outlineLevel="5">
      <c r="A52" s="32" t="s">
        <v>238</v>
      </c>
      <c r="B52" s="33" t="s">
        <v>7</v>
      </c>
      <c r="C52" s="33" t="s">
        <v>249</v>
      </c>
      <c r="D52" s="33" t="s">
        <v>92</v>
      </c>
      <c r="E52" s="33"/>
      <c r="F52" s="133">
        <f>5977.8+27</f>
        <v>6004.8</v>
      </c>
      <c r="G52" s="131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29"/>
      <c r="X52" s="133">
        <v>5958.697</v>
      </c>
      <c r="Y52" s="80">
        <f t="shared" si="1"/>
        <v>99.23223088196109</v>
      </c>
      <c r="Z52" s="90"/>
    </row>
    <row r="53" spans="1:26" s="24" customFormat="1" ht="31.5" outlineLevel="5">
      <c r="A53" s="32" t="s">
        <v>243</v>
      </c>
      <c r="B53" s="33" t="s">
        <v>7</v>
      </c>
      <c r="C53" s="33" t="s">
        <v>249</v>
      </c>
      <c r="D53" s="33" t="s">
        <v>93</v>
      </c>
      <c r="E53" s="33"/>
      <c r="F53" s="133">
        <v>0</v>
      </c>
      <c r="G53" s="131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29"/>
      <c r="X53" s="133">
        <v>0</v>
      </c>
      <c r="Y53" s="80">
        <v>0</v>
      </c>
      <c r="Z53" s="90"/>
    </row>
    <row r="54" spans="1:26" s="24" customFormat="1" ht="47.25" outlineLevel="5">
      <c r="A54" s="32" t="s">
        <v>239</v>
      </c>
      <c r="B54" s="33" t="s">
        <v>7</v>
      </c>
      <c r="C54" s="33" t="s">
        <v>249</v>
      </c>
      <c r="D54" s="33" t="s">
        <v>240</v>
      </c>
      <c r="E54" s="33"/>
      <c r="F54" s="133">
        <f>1930.98-23</f>
        <v>1907.98</v>
      </c>
      <c r="G54" s="131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29"/>
      <c r="X54" s="133">
        <v>1896.064</v>
      </c>
      <c r="Y54" s="80">
        <f t="shared" si="1"/>
        <v>99.37546515162633</v>
      </c>
      <c r="Z54" s="90"/>
    </row>
    <row r="55" spans="1:26" s="24" customFormat="1" ht="15.75" outlineLevel="5">
      <c r="A55" s="5" t="s">
        <v>96</v>
      </c>
      <c r="B55" s="6" t="s">
        <v>7</v>
      </c>
      <c r="C55" s="6" t="s">
        <v>249</v>
      </c>
      <c r="D55" s="6" t="s">
        <v>97</v>
      </c>
      <c r="E55" s="6"/>
      <c r="F55" s="132">
        <f>F56</f>
        <v>0</v>
      </c>
      <c r="G55" s="131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29"/>
      <c r="X55" s="132">
        <f>X56</f>
        <v>0</v>
      </c>
      <c r="Y55" s="80">
        <v>0</v>
      </c>
      <c r="Z55" s="90"/>
    </row>
    <row r="56" spans="1:26" s="24" customFormat="1" ht="31.5" outlineLevel="5">
      <c r="A56" s="32" t="s">
        <v>98</v>
      </c>
      <c r="B56" s="33" t="s">
        <v>7</v>
      </c>
      <c r="C56" s="33" t="s">
        <v>249</v>
      </c>
      <c r="D56" s="33" t="s">
        <v>99</v>
      </c>
      <c r="E56" s="33"/>
      <c r="F56" s="133">
        <v>0</v>
      </c>
      <c r="G56" s="131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29"/>
      <c r="X56" s="133">
        <v>0</v>
      </c>
      <c r="Y56" s="80">
        <v>0</v>
      </c>
      <c r="Z56" s="90"/>
    </row>
    <row r="57" spans="1:26" s="24" customFormat="1" ht="15.75" outlineLevel="5">
      <c r="A57" s="5" t="s">
        <v>100</v>
      </c>
      <c r="B57" s="6" t="s">
        <v>7</v>
      </c>
      <c r="C57" s="6" t="s">
        <v>249</v>
      </c>
      <c r="D57" s="6" t="s">
        <v>101</v>
      </c>
      <c r="E57" s="6"/>
      <c r="F57" s="132">
        <f>F58+F59+F60</f>
        <v>258.83000000000004</v>
      </c>
      <c r="G57" s="131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29"/>
      <c r="X57" s="132">
        <f>X58+X59+X60</f>
        <v>248.691</v>
      </c>
      <c r="Y57" s="80">
        <f t="shared" si="1"/>
        <v>96.08275702198353</v>
      </c>
      <c r="Z57" s="90"/>
    </row>
    <row r="58" spans="1:26" s="24" customFormat="1" ht="15.75" outlineLevel="5">
      <c r="A58" s="32" t="s">
        <v>102</v>
      </c>
      <c r="B58" s="33" t="s">
        <v>7</v>
      </c>
      <c r="C58" s="33" t="s">
        <v>249</v>
      </c>
      <c r="D58" s="33" t="s">
        <v>104</v>
      </c>
      <c r="E58" s="33"/>
      <c r="F58" s="133">
        <v>6.209</v>
      </c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29"/>
      <c r="X58" s="133">
        <v>5.915</v>
      </c>
      <c r="Y58" s="80">
        <f t="shared" si="1"/>
        <v>95.26493799323563</v>
      </c>
      <c r="Z58" s="90"/>
    </row>
    <row r="59" spans="1:26" s="24" customFormat="1" ht="15.75" outlineLevel="5">
      <c r="A59" s="32" t="s">
        <v>103</v>
      </c>
      <c r="B59" s="33" t="s">
        <v>7</v>
      </c>
      <c r="C59" s="33" t="s">
        <v>249</v>
      </c>
      <c r="D59" s="33" t="s">
        <v>105</v>
      </c>
      <c r="E59" s="33"/>
      <c r="F59" s="133">
        <v>161.901</v>
      </c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29"/>
      <c r="X59" s="133">
        <v>152.056</v>
      </c>
      <c r="Y59" s="80">
        <f t="shared" si="1"/>
        <v>93.9191234149264</v>
      </c>
      <c r="Z59" s="90"/>
    </row>
    <row r="60" spans="1:26" s="24" customFormat="1" ht="15.75" outlineLevel="5">
      <c r="A60" s="32" t="s">
        <v>347</v>
      </c>
      <c r="B60" s="33" t="s">
        <v>7</v>
      </c>
      <c r="C60" s="33" t="s">
        <v>249</v>
      </c>
      <c r="D60" s="33" t="s">
        <v>346</v>
      </c>
      <c r="E60" s="33"/>
      <c r="F60" s="133">
        <v>90.72</v>
      </c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29"/>
      <c r="X60" s="133">
        <v>90.72</v>
      </c>
      <c r="Y60" s="80">
        <f t="shared" si="1"/>
        <v>100</v>
      </c>
      <c r="Z60" s="90"/>
    </row>
    <row r="61" spans="1:26" s="24" customFormat="1" ht="15.75" outlineLevel="5">
      <c r="A61" s="8" t="s">
        <v>192</v>
      </c>
      <c r="B61" s="9" t="s">
        <v>193</v>
      </c>
      <c r="C61" s="9" t="s">
        <v>245</v>
      </c>
      <c r="D61" s="9" t="s">
        <v>5</v>
      </c>
      <c r="E61" s="9"/>
      <c r="F61" s="127">
        <f>F62</f>
        <v>431.262</v>
      </c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29"/>
      <c r="X61" s="127">
        <f>X62</f>
        <v>336.15</v>
      </c>
      <c r="Y61" s="80">
        <f t="shared" si="1"/>
        <v>77.94565716432238</v>
      </c>
      <c r="Z61" s="90"/>
    </row>
    <row r="62" spans="1:26" s="24" customFormat="1" ht="31.5" outlineLevel="5">
      <c r="A62" s="21" t="s">
        <v>134</v>
      </c>
      <c r="B62" s="9" t="s">
        <v>193</v>
      </c>
      <c r="C62" s="9" t="s">
        <v>246</v>
      </c>
      <c r="D62" s="9" t="s">
        <v>5</v>
      </c>
      <c r="E62" s="9"/>
      <c r="F62" s="127">
        <f>F63</f>
        <v>431.262</v>
      </c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29"/>
      <c r="X62" s="127">
        <f>X63</f>
        <v>336.15</v>
      </c>
      <c r="Y62" s="80">
        <f t="shared" si="1"/>
        <v>77.94565716432238</v>
      </c>
      <c r="Z62" s="90"/>
    </row>
    <row r="63" spans="1:26" s="24" customFormat="1" ht="31.5" outlineLevel="5">
      <c r="A63" s="21" t="s">
        <v>136</v>
      </c>
      <c r="B63" s="9" t="s">
        <v>193</v>
      </c>
      <c r="C63" s="9" t="s">
        <v>247</v>
      </c>
      <c r="D63" s="9" t="s">
        <v>5</v>
      </c>
      <c r="E63" s="9"/>
      <c r="F63" s="127">
        <f>F64</f>
        <v>431.262</v>
      </c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29"/>
      <c r="X63" s="127">
        <f>X64</f>
        <v>336.15</v>
      </c>
      <c r="Y63" s="80">
        <f t="shared" si="1"/>
        <v>77.94565716432238</v>
      </c>
      <c r="Z63" s="90"/>
    </row>
    <row r="64" spans="1:26" s="24" customFormat="1" ht="31.5" outlineLevel="5">
      <c r="A64" s="34" t="s">
        <v>194</v>
      </c>
      <c r="B64" s="18" t="s">
        <v>193</v>
      </c>
      <c r="C64" s="18" t="s">
        <v>252</v>
      </c>
      <c r="D64" s="18" t="s">
        <v>5</v>
      </c>
      <c r="E64" s="18"/>
      <c r="F64" s="130">
        <f>F65</f>
        <v>431.262</v>
      </c>
      <c r="G64" s="131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29"/>
      <c r="X64" s="130">
        <f>X65</f>
        <v>336.15</v>
      </c>
      <c r="Y64" s="80">
        <f t="shared" si="1"/>
        <v>77.94565716432238</v>
      </c>
      <c r="Z64" s="90"/>
    </row>
    <row r="65" spans="1:26" s="24" customFormat="1" ht="15.75" outlineLevel="5">
      <c r="A65" s="5" t="s">
        <v>96</v>
      </c>
      <c r="B65" s="6" t="s">
        <v>193</v>
      </c>
      <c r="C65" s="6" t="s">
        <v>252</v>
      </c>
      <c r="D65" s="6" t="s">
        <v>97</v>
      </c>
      <c r="E65" s="6"/>
      <c r="F65" s="132">
        <f>F66</f>
        <v>431.262</v>
      </c>
      <c r="G65" s="131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29"/>
      <c r="X65" s="132">
        <f>X66</f>
        <v>336.15</v>
      </c>
      <c r="Y65" s="80">
        <f t="shared" si="1"/>
        <v>77.94565716432238</v>
      </c>
      <c r="Z65" s="90"/>
    </row>
    <row r="66" spans="1:26" s="24" customFormat="1" ht="31.5" outlineLevel="5">
      <c r="A66" s="32" t="s">
        <v>98</v>
      </c>
      <c r="B66" s="33" t="s">
        <v>193</v>
      </c>
      <c r="C66" s="33" t="s">
        <v>252</v>
      </c>
      <c r="D66" s="33" t="s">
        <v>99</v>
      </c>
      <c r="E66" s="33"/>
      <c r="F66" s="133">
        <v>431.262</v>
      </c>
      <c r="G66" s="131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29"/>
      <c r="X66" s="133">
        <v>336.15</v>
      </c>
      <c r="Y66" s="80">
        <f t="shared" si="1"/>
        <v>77.94565716432238</v>
      </c>
      <c r="Z66" s="90"/>
    </row>
    <row r="67" spans="1:26" s="24" customFormat="1" ht="50.25" customHeight="1" outlineLevel="3">
      <c r="A67" s="8" t="s">
        <v>29</v>
      </c>
      <c r="B67" s="9" t="s">
        <v>8</v>
      </c>
      <c r="C67" s="9" t="s">
        <v>245</v>
      </c>
      <c r="D67" s="9" t="s">
        <v>5</v>
      </c>
      <c r="E67" s="9"/>
      <c r="F67" s="127">
        <f>F68</f>
        <v>5980.9439999999995</v>
      </c>
      <c r="G67" s="128">
        <f aca="true" t="shared" si="9" ref="G67:V70">G68</f>
        <v>3284.2</v>
      </c>
      <c r="H67" s="127">
        <f t="shared" si="9"/>
        <v>3284.2</v>
      </c>
      <c r="I67" s="127">
        <f t="shared" si="9"/>
        <v>3284.2</v>
      </c>
      <c r="J67" s="127">
        <f t="shared" si="9"/>
        <v>3284.2</v>
      </c>
      <c r="K67" s="127">
        <f t="shared" si="9"/>
        <v>3284.2</v>
      </c>
      <c r="L67" s="127">
        <f t="shared" si="9"/>
        <v>3284.2</v>
      </c>
      <c r="M67" s="127">
        <f t="shared" si="9"/>
        <v>3284.2</v>
      </c>
      <c r="N67" s="127">
        <f t="shared" si="9"/>
        <v>3284.2</v>
      </c>
      <c r="O67" s="127">
        <f t="shared" si="9"/>
        <v>3284.2</v>
      </c>
      <c r="P67" s="127">
        <f t="shared" si="9"/>
        <v>3284.2</v>
      </c>
      <c r="Q67" s="127">
        <f t="shared" si="9"/>
        <v>3284.2</v>
      </c>
      <c r="R67" s="127">
        <f t="shared" si="9"/>
        <v>3284.2</v>
      </c>
      <c r="S67" s="127">
        <f t="shared" si="9"/>
        <v>3284.2</v>
      </c>
      <c r="T67" s="127">
        <f t="shared" si="9"/>
        <v>3284.2</v>
      </c>
      <c r="U67" s="127">
        <f t="shared" si="9"/>
        <v>3284.2</v>
      </c>
      <c r="V67" s="127">
        <f t="shared" si="9"/>
        <v>3284.2</v>
      </c>
      <c r="W67" s="129"/>
      <c r="X67" s="127">
        <f>X68</f>
        <v>5980.783</v>
      </c>
      <c r="Y67" s="80">
        <f t="shared" si="1"/>
        <v>99.99730811724706</v>
      </c>
      <c r="Z67" s="90"/>
    </row>
    <row r="68" spans="1:26" s="24" customFormat="1" ht="31.5" outlineLevel="3">
      <c r="A68" s="21" t="s">
        <v>134</v>
      </c>
      <c r="B68" s="9" t="s">
        <v>8</v>
      </c>
      <c r="C68" s="9" t="s">
        <v>246</v>
      </c>
      <c r="D68" s="9" t="s">
        <v>5</v>
      </c>
      <c r="E68" s="9"/>
      <c r="F68" s="127">
        <f>F69</f>
        <v>5980.9439999999995</v>
      </c>
      <c r="G68" s="128">
        <f aca="true" t="shared" si="10" ref="G68:V68">G70</f>
        <v>3284.2</v>
      </c>
      <c r="H68" s="127">
        <f t="shared" si="10"/>
        <v>3284.2</v>
      </c>
      <c r="I68" s="127">
        <f t="shared" si="10"/>
        <v>3284.2</v>
      </c>
      <c r="J68" s="127">
        <f t="shared" si="10"/>
        <v>3284.2</v>
      </c>
      <c r="K68" s="127">
        <f t="shared" si="10"/>
        <v>3284.2</v>
      </c>
      <c r="L68" s="127">
        <f t="shared" si="10"/>
        <v>3284.2</v>
      </c>
      <c r="M68" s="127">
        <f t="shared" si="10"/>
        <v>3284.2</v>
      </c>
      <c r="N68" s="127">
        <f t="shared" si="10"/>
        <v>3284.2</v>
      </c>
      <c r="O68" s="127">
        <f t="shared" si="10"/>
        <v>3284.2</v>
      </c>
      <c r="P68" s="127">
        <f t="shared" si="10"/>
        <v>3284.2</v>
      </c>
      <c r="Q68" s="127">
        <f t="shared" si="10"/>
        <v>3284.2</v>
      </c>
      <c r="R68" s="127">
        <f t="shared" si="10"/>
        <v>3284.2</v>
      </c>
      <c r="S68" s="127">
        <f t="shared" si="10"/>
        <v>3284.2</v>
      </c>
      <c r="T68" s="127">
        <f t="shared" si="10"/>
        <v>3284.2</v>
      </c>
      <c r="U68" s="127">
        <f t="shared" si="10"/>
        <v>3284.2</v>
      </c>
      <c r="V68" s="127">
        <f t="shared" si="10"/>
        <v>3284.2</v>
      </c>
      <c r="W68" s="129"/>
      <c r="X68" s="127">
        <f>X69</f>
        <v>5980.783</v>
      </c>
      <c r="Y68" s="80">
        <f t="shared" si="1"/>
        <v>99.99730811724706</v>
      </c>
      <c r="Z68" s="90"/>
    </row>
    <row r="69" spans="1:26" s="24" customFormat="1" ht="31.5" outlineLevel="3">
      <c r="A69" s="21" t="s">
        <v>136</v>
      </c>
      <c r="B69" s="9" t="s">
        <v>8</v>
      </c>
      <c r="C69" s="9" t="s">
        <v>247</v>
      </c>
      <c r="D69" s="9" t="s">
        <v>5</v>
      </c>
      <c r="E69" s="9"/>
      <c r="F69" s="127">
        <f>F70</f>
        <v>5980.9439999999995</v>
      </c>
      <c r="G69" s="128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9"/>
      <c r="X69" s="127">
        <f>X70</f>
        <v>5980.783</v>
      </c>
      <c r="Y69" s="80">
        <f t="shared" si="1"/>
        <v>99.99730811724706</v>
      </c>
      <c r="Z69" s="90"/>
    </row>
    <row r="70" spans="1:26" s="24" customFormat="1" ht="47.25" outlineLevel="4">
      <c r="A70" s="35" t="s">
        <v>196</v>
      </c>
      <c r="B70" s="18" t="s">
        <v>8</v>
      </c>
      <c r="C70" s="18" t="s">
        <v>249</v>
      </c>
      <c r="D70" s="18" t="s">
        <v>5</v>
      </c>
      <c r="E70" s="18"/>
      <c r="F70" s="130">
        <f>F71</f>
        <v>5980.9439999999995</v>
      </c>
      <c r="G70" s="131">
        <f t="shared" si="9"/>
        <v>3284.2</v>
      </c>
      <c r="H70" s="132">
        <f t="shared" si="9"/>
        <v>3284.2</v>
      </c>
      <c r="I70" s="132">
        <f t="shared" si="9"/>
        <v>3284.2</v>
      </c>
      <c r="J70" s="132">
        <f t="shared" si="9"/>
        <v>3284.2</v>
      </c>
      <c r="K70" s="132">
        <f t="shared" si="9"/>
        <v>3284.2</v>
      </c>
      <c r="L70" s="132">
        <f t="shared" si="9"/>
        <v>3284.2</v>
      </c>
      <c r="M70" s="132">
        <f t="shared" si="9"/>
        <v>3284.2</v>
      </c>
      <c r="N70" s="132">
        <f t="shared" si="9"/>
        <v>3284.2</v>
      </c>
      <c r="O70" s="132">
        <f t="shared" si="9"/>
        <v>3284.2</v>
      </c>
      <c r="P70" s="132">
        <f t="shared" si="9"/>
        <v>3284.2</v>
      </c>
      <c r="Q70" s="132">
        <f t="shared" si="9"/>
        <v>3284.2</v>
      </c>
      <c r="R70" s="132">
        <f t="shared" si="9"/>
        <v>3284.2</v>
      </c>
      <c r="S70" s="132">
        <f t="shared" si="9"/>
        <v>3284.2</v>
      </c>
      <c r="T70" s="132">
        <f t="shared" si="9"/>
        <v>3284.2</v>
      </c>
      <c r="U70" s="132">
        <f t="shared" si="9"/>
        <v>3284.2</v>
      </c>
      <c r="V70" s="132">
        <f t="shared" si="9"/>
        <v>3284.2</v>
      </c>
      <c r="W70" s="129"/>
      <c r="X70" s="130">
        <f>X71</f>
        <v>5980.783</v>
      </c>
      <c r="Y70" s="80">
        <f t="shared" si="1"/>
        <v>99.99730811724706</v>
      </c>
      <c r="Z70" s="90"/>
    </row>
    <row r="71" spans="1:26" s="24" customFormat="1" ht="31.5" outlineLevel="5">
      <c r="A71" s="5" t="s">
        <v>95</v>
      </c>
      <c r="B71" s="6" t="s">
        <v>8</v>
      </c>
      <c r="C71" s="6" t="s">
        <v>249</v>
      </c>
      <c r="D71" s="6" t="s">
        <v>94</v>
      </c>
      <c r="E71" s="6"/>
      <c r="F71" s="132">
        <f>F72+F73+F74</f>
        <v>5980.9439999999995</v>
      </c>
      <c r="G71" s="131">
        <v>3284.2</v>
      </c>
      <c r="H71" s="132">
        <v>3284.2</v>
      </c>
      <c r="I71" s="132">
        <v>3284.2</v>
      </c>
      <c r="J71" s="132">
        <v>3284.2</v>
      </c>
      <c r="K71" s="132">
        <v>3284.2</v>
      </c>
      <c r="L71" s="132">
        <v>3284.2</v>
      </c>
      <c r="M71" s="132">
        <v>3284.2</v>
      </c>
      <c r="N71" s="132">
        <v>3284.2</v>
      </c>
      <c r="O71" s="132">
        <v>3284.2</v>
      </c>
      <c r="P71" s="132">
        <v>3284.2</v>
      </c>
      <c r="Q71" s="132">
        <v>3284.2</v>
      </c>
      <c r="R71" s="132">
        <v>3284.2</v>
      </c>
      <c r="S71" s="132">
        <v>3284.2</v>
      </c>
      <c r="T71" s="132">
        <v>3284.2</v>
      </c>
      <c r="U71" s="132">
        <v>3284.2</v>
      </c>
      <c r="V71" s="132">
        <v>3284.2</v>
      </c>
      <c r="W71" s="129"/>
      <c r="X71" s="132">
        <f>X72+X73+X74</f>
        <v>5980.783</v>
      </c>
      <c r="Y71" s="80">
        <f t="shared" si="1"/>
        <v>99.99730811724706</v>
      </c>
      <c r="Z71" s="90"/>
    </row>
    <row r="72" spans="1:26" s="24" customFormat="1" ht="31.5" outlineLevel="5">
      <c r="A72" s="32" t="s">
        <v>238</v>
      </c>
      <c r="B72" s="33" t="s">
        <v>8</v>
      </c>
      <c r="C72" s="33" t="s">
        <v>249</v>
      </c>
      <c r="D72" s="33" t="s">
        <v>92</v>
      </c>
      <c r="E72" s="33"/>
      <c r="F72" s="133">
        <f>4526.432-15</f>
        <v>4511.432</v>
      </c>
      <c r="G72" s="131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29"/>
      <c r="X72" s="133">
        <v>4511.313</v>
      </c>
      <c r="Y72" s="80">
        <f t="shared" si="1"/>
        <v>99.99736225659613</v>
      </c>
      <c r="Z72" s="90"/>
    </row>
    <row r="73" spans="1:26" s="24" customFormat="1" ht="31.5" outlineLevel="5">
      <c r="A73" s="32" t="s">
        <v>243</v>
      </c>
      <c r="B73" s="33" t="s">
        <v>8</v>
      </c>
      <c r="C73" s="33" t="s">
        <v>249</v>
      </c>
      <c r="D73" s="33" t="s">
        <v>93</v>
      </c>
      <c r="E73" s="33"/>
      <c r="F73" s="133">
        <v>0</v>
      </c>
      <c r="G73" s="131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29"/>
      <c r="X73" s="133">
        <v>0</v>
      </c>
      <c r="Y73" s="80">
        <v>0</v>
      </c>
      <c r="Z73" s="90"/>
    </row>
    <row r="74" spans="1:26" s="24" customFormat="1" ht="47.25" outlineLevel="5">
      <c r="A74" s="32" t="s">
        <v>239</v>
      </c>
      <c r="B74" s="33" t="s">
        <v>8</v>
      </c>
      <c r="C74" s="33" t="s">
        <v>249</v>
      </c>
      <c r="D74" s="33" t="s">
        <v>240</v>
      </c>
      <c r="E74" s="33"/>
      <c r="F74" s="133">
        <f>1476.512-7</f>
        <v>1469.512</v>
      </c>
      <c r="G74" s="131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29"/>
      <c r="X74" s="133">
        <v>1469.47</v>
      </c>
      <c r="Y74" s="80">
        <f t="shared" si="1"/>
        <v>99.9971419083342</v>
      </c>
      <c r="Z74" s="90"/>
    </row>
    <row r="75" spans="1:25" s="24" customFormat="1" ht="15.75" outlineLevel="5">
      <c r="A75" s="8" t="s">
        <v>201</v>
      </c>
      <c r="B75" s="9" t="s">
        <v>202</v>
      </c>
      <c r="C75" s="9" t="s">
        <v>245</v>
      </c>
      <c r="D75" s="9" t="s">
        <v>5</v>
      </c>
      <c r="E75" s="9"/>
      <c r="F75" s="58">
        <f>F76</f>
        <v>0</v>
      </c>
      <c r="G75" s="87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92"/>
      <c r="X75" s="58">
        <f>X76</f>
        <v>0</v>
      </c>
      <c r="Y75" s="80">
        <v>0</v>
      </c>
    </row>
    <row r="76" spans="1:25" s="24" customFormat="1" ht="31.5" outlineLevel="5">
      <c r="A76" s="21" t="s">
        <v>134</v>
      </c>
      <c r="B76" s="9" t="s">
        <v>202</v>
      </c>
      <c r="C76" s="9" t="s">
        <v>246</v>
      </c>
      <c r="D76" s="9" t="s">
        <v>5</v>
      </c>
      <c r="E76" s="9"/>
      <c r="F76" s="58">
        <f>F77</f>
        <v>0</v>
      </c>
      <c r="G76" s="87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92"/>
      <c r="X76" s="58">
        <f>X77</f>
        <v>0</v>
      </c>
      <c r="Y76" s="80">
        <v>0</v>
      </c>
    </row>
    <row r="77" spans="1:25" s="24" customFormat="1" ht="31.5" outlineLevel="5">
      <c r="A77" s="21" t="s">
        <v>136</v>
      </c>
      <c r="B77" s="9" t="s">
        <v>202</v>
      </c>
      <c r="C77" s="9" t="s">
        <v>247</v>
      </c>
      <c r="D77" s="9" t="s">
        <v>5</v>
      </c>
      <c r="E77" s="9"/>
      <c r="F77" s="58">
        <f>F78</f>
        <v>0</v>
      </c>
      <c r="G77" s="87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92"/>
      <c r="X77" s="58">
        <f>X78</f>
        <v>0</v>
      </c>
      <c r="Y77" s="80">
        <v>0</v>
      </c>
    </row>
    <row r="78" spans="1:25" s="24" customFormat="1" ht="31.5" outlineLevel="5">
      <c r="A78" s="34" t="s">
        <v>200</v>
      </c>
      <c r="B78" s="18" t="s">
        <v>202</v>
      </c>
      <c r="C78" s="18" t="s">
        <v>253</v>
      </c>
      <c r="D78" s="18" t="s">
        <v>5</v>
      </c>
      <c r="E78" s="18"/>
      <c r="F78" s="86">
        <f>F79</f>
        <v>0</v>
      </c>
      <c r="G78" s="87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92"/>
      <c r="X78" s="86">
        <f>X79</f>
        <v>0</v>
      </c>
      <c r="Y78" s="80">
        <v>0</v>
      </c>
    </row>
    <row r="79" spans="1:25" s="24" customFormat="1" ht="15.75" outlineLevel="5">
      <c r="A79" s="5" t="s">
        <v>232</v>
      </c>
      <c r="B79" s="6" t="s">
        <v>202</v>
      </c>
      <c r="C79" s="6" t="s">
        <v>253</v>
      </c>
      <c r="D79" s="6" t="s">
        <v>230</v>
      </c>
      <c r="E79" s="6"/>
      <c r="F79" s="56">
        <f>F80</f>
        <v>0</v>
      </c>
      <c r="G79" s="87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92"/>
      <c r="X79" s="56">
        <f>X80</f>
        <v>0</v>
      </c>
      <c r="Y79" s="80">
        <v>0</v>
      </c>
    </row>
    <row r="80" spans="1:25" s="24" customFormat="1" ht="15.75" outlineLevel="5">
      <c r="A80" s="32" t="s">
        <v>233</v>
      </c>
      <c r="B80" s="33" t="s">
        <v>202</v>
      </c>
      <c r="C80" s="33" t="s">
        <v>253</v>
      </c>
      <c r="D80" s="33" t="s">
        <v>231</v>
      </c>
      <c r="E80" s="33"/>
      <c r="F80" s="57">
        <v>0</v>
      </c>
      <c r="G80" s="87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92"/>
      <c r="X80" s="57">
        <v>0</v>
      </c>
      <c r="Y80" s="80">
        <v>0</v>
      </c>
    </row>
    <row r="81" spans="1:25" s="24" customFormat="1" ht="15.75" outlineLevel="3">
      <c r="A81" s="8" t="s">
        <v>31</v>
      </c>
      <c r="B81" s="9" t="s">
        <v>9</v>
      </c>
      <c r="C81" s="9" t="s">
        <v>245</v>
      </c>
      <c r="D81" s="9" t="s">
        <v>5</v>
      </c>
      <c r="E81" s="9"/>
      <c r="F81" s="58">
        <f>F82</f>
        <v>200</v>
      </c>
      <c r="G81" s="91" t="e">
        <f>#REF!</f>
        <v>#REF!</v>
      </c>
      <c r="H81" s="58" t="e">
        <f>#REF!</f>
        <v>#REF!</v>
      </c>
      <c r="I81" s="58" t="e">
        <f>#REF!</f>
        <v>#REF!</v>
      </c>
      <c r="J81" s="58" t="e">
        <f>#REF!</f>
        <v>#REF!</v>
      </c>
      <c r="K81" s="58" t="e">
        <f>#REF!</f>
        <v>#REF!</v>
      </c>
      <c r="L81" s="58" t="e">
        <f>#REF!</f>
        <v>#REF!</v>
      </c>
      <c r="M81" s="58" t="e">
        <f>#REF!</f>
        <v>#REF!</v>
      </c>
      <c r="N81" s="58" t="e">
        <f>#REF!</f>
        <v>#REF!</v>
      </c>
      <c r="O81" s="58" t="e">
        <f>#REF!</f>
        <v>#REF!</v>
      </c>
      <c r="P81" s="58" t="e">
        <f>#REF!</f>
        <v>#REF!</v>
      </c>
      <c r="Q81" s="58" t="e">
        <f>#REF!</f>
        <v>#REF!</v>
      </c>
      <c r="R81" s="58" t="e">
        <f>#REF!</f>
        <v>#REF!</v>
      </c>
      <c r="S81" s="58" t="e">
        <f>#REF!</f>
        <v>#REF!</v>
      </c>
      <c r="T81" s="58" t="e">
        <f>#REF!</f>
        <v>#REF!</v>
      </c>
      <c r="U81" s="58" t="e">
        <f>#REF!</f>
        <v>#REF!</v>
      </c>
      <c r="V81" s="58" t="e">
        <f>#REF!</f>
        <v>#REF!</v>
      </c>
      <c r="W81" s="92"/>
      <c r="X81" s="58">
        <f>X82</f>
        <v>0</v>
      </c>
      <c r="Y81" s="80">
        <f aca="true" t="shared" si="11" ref="Y79:Y143">X81/F81*100</f>
        <v>0</v>
      </c>
    </row>
    <row r="82" spans="1:25" s="24" customFormat="1" ht="31.5" outlineLevel="3">
      <c r="A82" s="21" t="s">
        <v>134</v>
      </c>
      <c r="B82" s="9" t="s">
        <v>9</v>
      </c>
      <c r="C82" s="9" t="s">
        <v>246</v>
      </c>
      <c r="D82" s="9" t="s">
        <v>5</v>
      </c>
      <c r="E82" s="9"/>
      <c r="F82" s="58">
        <f>F83</f>
        <v>200</v>
      </c>
      <c r="G82" s="91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92"/>
      <c r="X82" s="58">
        <f>X83</f>
        <v>0</v>
      </c>
      <c r="Y82" s="80">
        <f t="shared" si="11"/>
        <v>0</v>
      </c>
    </row>
    <row r="83" spans="1:25" s="24" customFormat="1" ht="31.5" outlineLevel="3">
      <c r="A83" s="21" t="s">
        <v>136</v>
      </c>
      <c r="B83" s="9" t="s">
        <v>9</v>
      </c>
      <c r="C83" s="9" t="s">
        <v>247</v>
      </c>
      <c r="D83" s="9" t="s">
        <v>5</v>
      </c>
      <c r="E83" s="9"/>
      <c r="F83" s="58">
        <f>F84</f>
        <v>200</v>
      </c>
      <c r="G83" s="91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92"/>
      <c r="X83" s="58">
        <f>X84</f>
        <v>0</v>
      </c>
      <c r="Y83" s="80">
        <f t="shared" si="11"/>
        <v>0</v>
      </c>
    </row>
    <row r="84" spans="1:25" s="24" customFormat="1" ht="31.5" outlineLevel="4">
      <c r="A84" s="34" t="s">
        <v>137</v>
      </c>
      <c r="B84" s="18" t="s">
        <v>9</v>
      </c>
      <c r="C84" s="18" t="s">
        <v>254</v>
      </c>
      <c r="D84" s="18" t="s">
        <v>5</v>
      </c>
      <c r="E84" s="18"/>
      <c r="F84" s="86">
        <f>F85</f>
        <v>200</v>
      </c>
      <c r="G84" s="87">
        <f aca="true" t="shared" si="12" ref="G84:V84">G85</f>
        <v>0</v>
      </c>
      <c r="H84" s="56">
        <f t="shared" si="12"/>
        <v>0</v>
      </c>
      <c r="I84" s="56">
        <f t="shared" si="12"/>
        <v>0</v>
      </c>
      <c r="J84" s="56">
        <f t="shared" si="12"/>
        <v>0</v>
      </c>
      <c r="K84" s="56">
        <f t="shared" si="12"/>
        <v>0</v>
      </c>
      <c r="L84" s="56">
        <f t="shared" si="12"/>
        <v>0</v>
      </c>
      <c r="M84" s="56">
        <f t="shared" si="12"/>
        <v>0</v>
      </c>
      <c r="N84" s="56">
        <f t="shared" si="12"/>
        <v>0</v>
      </c>
      <c r="O84" s="56">
        <f t="shared" si="12"/>
        <v>0</v>
      </c>
      <c r="P84" s="56">
        <f t="shared" si="12"/>
        <v>0</v>
      </c>
      <c r="Q84" s="56">
        <f t="shared" si="12"/>
        <v>0</v>
      </c>
      <c r="R84" s="56">
        <f t="shared" si="12"/>
        <v>0</v>
      </c>
      <c r="S84" s="56">
        <f t="shared" si="12"/>
        <v>0</v>
      </c>
      <c r="T84" s="56">
        <f t="shared" si="12"/>
        <v>0</v>
      </c>
      <c r="U84" s="56">
        <f t="shared" si="12"/>
        <v>0</v>
      </c>
      <c r="V84" s="56">
        <f t="shared" si="12"/>
        <v>0</v>
      </c>
      <c r="W84" s="92"/>
      <c r="X84" s="86">
        <f>X85</f>
        <v>0</v>
      </c>
      <c r="Y84" s="80">
        <f t="shared" si="11"/>
        <v>0</v>
      </c>
    </row>
    <row r="85" spans="1:26" s="24" customFormat="1" ht="15.75" outlineLevel="5">
      <c r="A85" s="60" t="s">
        <v>109</v>
      </c>
      <c r="B85" s="59" t="s">
        <v>9</v>
      </c>
      <c r="C85" s="59" t="s">
        <v>254</v>
      </c>
      <c r="D85" s="59" t="s">
        <v>108</v>
      </c>
      <c r="E85" s="59"/>
      <c r="F85" s="93">
        <v>200</v>
      </c>
      <c r="G85" s="94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5"/>
      <c r="X85" s="93">
        <v>0</v>
      </c>
      <c r="Y85" s="80">
        <f t="shared" si="11"/>
        <v>0</v>
      </c>
      <c r="Z85" s="90"/>
    </row>
    <row r="86" spans="1:25" s="24" customFormat="1" ht="15.75" customHeight="1" outlineLevel="3">
      <c r="A86" s="8" t="s">
        <v>32</v>
      </c>
      <c r="B86" s="9" t="s">
        <v>71</v>
      </c>
      <c r="C86" s="9" t="s">
        <v>245</v>
      </c>
      <c r="D86" s="9" t="s">
        <v>5</v>
      </c>
      <c r="E86" s="9"/>
      <c r="F86" s="49">
        <f>F87+F144</f>
        <v>61993.86881999999</v>
      </c>
      <c r="G86" s="96" t="e">
        <f>G87+#REF!+#REF!+#REF!+#REF!+#REF!+G124+G131+G138</f>
        <v>#REF!</v>
      </c>
      <c r="H86" s="49" t="e">
        <f>H87+#REF!+#REF!+#REF!+#REF!+#REF!+H124+H131+H138</f>
        <v>#REF!</v>
      </c>
      <c r="I86" s="49" t="e">
        <f>I87+#REF!+#REF!+#REF!+#REF!+#REF!+I124+I131+I138</f>
        <v>#REF!</v>
      </c>
      <c r="J86" s="49" t="e">
        <f>J87+#REF!+#REF!+#REF!+#REF!+#REF!+J124+J131+J138</f>
        <v>#REF!</v>
      </c>
      <c r="K86" s="49" t="e">
        <f>K87+#REF!+#REF!+#REF!+#REF!+#REF!+K124+K131+K138</f>
        <v>#REF!</v>
      </c>
      <c r="L86" s="49" t="e">
        <f>L87+#REF!+#REF!+#REF!+#REF!+#REF!+L124+L131+L138</f>
        <v>#REF!</v>
      </c>
      <c r="M86" s="49" t="e">
        <f>M87+#REF!+#REF!+#REF!+#REF!+#REF!+M124+M131+M138</f>
        <v>#REF!</v>
      </c>
      <c r="N86" s="49" t="e">
        <f>N87+#REF!+#REF!+#REF!+#REF!+#REF!+N124+N131+N138</f>
        <v>#REF!</v>
      </c>
      <c r="O86" s="49" t="e">
        <f>O87+#REF!+#REF!+#REF!+#REF!+#REF!+O124+O131+O138</f>
        <v>#REF!</v>
      </c>
      <c r="P86" s="49" t="e">
        <f>P87+#REF!+#REF!+#REF!+#REF!+#REF!+P124+P131+P138</f>
        <v>#REF!</v>
      </c>
      <c r="Q86" s="49" t="e">
        <f>Q87+#REF!+#REF!+#REF!+#REF!+#REF!+Q124+Q131+Q138</f>
        <v>#REF!</v>
      </c>
      <c r="R86" s="49" t="e">
        <f>R87+#REF!+#REF!+#REF!+#REF!+#REF!+R124+R131+R138</f>
        <v>#REF!</v>
      </c>
      <c r="S86" s="49" t="e">
        <f>S87+#REF!+#REF!+#REF!+#REF!+#REF!+S124+S131+S138</f>
        <v>#REF!</v>
      </c>
      <c r="T86" s="49" t="e">
        <f>T87+#REF!+#REF!+#REF!+#REF!+#REF!+T124+T131+T138</f>
        <v>#REF!</v>
      </c>
      <c r="U86" s="49" t="e">
        <f>U87+#REF!+#REF!+#REF!+#REF!+#REF!+U124+U131+U138</f>
        <v>#REF!</v>
      </c>
      <c r="V86" s="49" t="e">
        <f>V87+#REF!+#REF!+#REF!+#REF!+#REF!+V124+V131+V138</f>
        <v>#REF!</v>
      </c>
      <c r="W86" s="97"/>
      <c r="X86" s="49">
        <f>X87+X144</f>
        <v>61423.217</v>
      </c>
      <c r="Y86" s="80">
        <f t="shared" si="11"/>
        <v>99.07950281074265</v>
      </c>
    </row>
    <row r="87" spans="1:25" s="24" customFormat="1" ht="31.5" outlineLevel="3">
      <c r="A87" s="21" t="s">
        <v>134</v>
      </c>
      <c r="B87" s="9" t="s">
        <v>71</v>
      </c>
      <c r="C87" s="9" t="s">
        <v>246</v>
      </c>
      <c r="D87" s="9" t="s">
        <v>5</v>
      </c>
      <c r="E87" s="9"/>
      <c r="F87" s="49">
        <f>F88</f>
        <v>49958.46001999999</v>
      </c>
      <c r="G87" s="69">
        <f aca="true" t="shared" si="13" ref="G87:V87">G89</f>
        <v>0</v>
      </c>
      <c r="H87" s="10">
        <f t="shared" si="13"/>
        <v>0</v>
      </c>
      <c r="I87" s="10">
        <f t="shared" si="13"/>
        <v>0</v>
      </c>
      <c r="J87" s="10">
        <f t="shared" si="13"/>
        <v>0</v>
      </c>
      <c r="K87" s="10">
        <f t="shared" si="13"/>
        <v>0</v>
      </c>
      <c r="L87" s="10">
        <f t="shared" si="13"/>
        <v>0</v>
      </c>
      <c r="M87" s="10">
        <f t="shared" si="13"/>
        <v>0</v>
      </c>
      <c r="N87" s="10">
        <f t="shared" si="13"/>
        <v>0</v>
      </c>
      <c r="O87" s="10">
        <f t="shared" si="13"/>
        <v>0</v>
      </c>
      <c r="P87" s="10">
        <f t="shared" si="13"/>
        <v>0</v>
      </c>
      <c r="Q87" s="10">
        <f t="shared" si="13"/>
        <v>0</v>
      </c>
      <c r="R87" s="10">
        <f t="shared" si="13"/>
        <v>0</v>
      </c>
      <c r="S87" s="10">
        <f t="shared" si="13"/>
        <v>0</v>
      </c>
      <c r="T87" s="10">
        <f t="shared" si="13"/>
        <v>0</v>
      </c>
      <c r="U87" s="10">
        <f t="shared" si="13"/>
        <v>0</v>
      </c>
      <c r="V87" s="10">
        <f t="shared" si="13"/>
        <v>0</v>
      </c>
      <c r="X87" s="49">
        <f>X88</f>
        <v>49168.198</v>
      </c>
      <c r="Y87" s="80">
        <f t="shared" si="11"/>
        <v>98.4181617694308</v>
      </c>
    </row>
    <row r="88" spans="1:25" s="24" customFormat="1" ht="31.5" outlineLevel="3">
      <c r="A88" s="21" t="s">
        <v>136</v>
      </c>
      <c r="B88" s="9" t="s">
        <v>71</v>
      </c>
      <c r="C88" s="9" t="s">
        <v>247</v>
      </c>
      <c r="D88" s="9" t="s">
        <v>5</v>
      </c>
      <c r="E88" s="9"/>
      <c r="F88" s="49">
        <f>F89+F96+F108+F104+F124+F131+F138+F119</f>
        <v>49958.46001999999</v>
      </c>
      <c r="G88" s="69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X88" s="49">
        <f>X89+X96+X108+X104+X124+X131+X138+X119</f>
        <v>49168.198</v>
      </c>
      <c r="Y88" s="80">
        <f t="shared" si="11"/>
        <v>98.4181617694308</v>
      </c>
    </row>
    <row r="89" spans="1:25" s="24" customFormat="1" ht="15.75" outlineLevel="4">
      <c r="A89" s="34" t="s">
        <v>33</v>
      </c>
      <c r="B89" s="18" t="s">
        <v>71</v>
      </c>
      <c r="C89" s="18" t="s">
        <v>255</v>
      </c>
      <c r="D89" s="18" t="s">
        <v>5</v>
      </c>
      <c r="E89" s="18"/>
      <c r="F89" s="50">
        <f>F90+F94</f>
        <v>1737.5</v>
      </c>
      <c r="G89" s="68">
        <f aca="true" t="shared" si="14" ref="G89:V89">G90</f>
        <v>0</v>
      </c>
      <c r="H89" s="7">
        <f t="shared" si="14"/>
        <v>0</v>
      </c>
      <c r="I89" s="7">
        <f t="shared" si="14"/>
        <v>0</v>
      </c>
      <c r="J89" s="7">
        <f t="shared" si="14"/>
        <v>0</v>
      </c>
      <c r="K89" s="7">
        <f t="shared" si="14"/>
        <v>0</v>
      </c>
      <c r="L89" s="7">
        <f t="shared" si="14"/>
        <v>0</v>
      </c>
      <c r="M89" s="7">
        <f t="shared" si="14"/>
        <v>0</v>
      </c>
      <c r="N89" s="7">
        <f t="shared" si="14"/>
        <v>0</v>
      </c>
      <c r="O89" s="7">
        <f t="shared" si="14"/>
        <v>0</v>
      </c>
      <c r="P89" s="7">
        <f t="shared" si="14"/>
        <v>0</v>
      </c>
      <c r="Q89" s="7">
        <f t="shared" si="14"/>
        <v>0</v>
      </c>
      <c r="R89" s="7">
        <f t="shared" si="14"/>
        <v>0</v>
      </c>
      <c r="S89" s="7">
        <f t="shared" si="14"/>
        <v>0</v>
      </c>
      <c r="T89" s="7">
        <f t="shared" si="14"/>
        <v>0</v>
      </c>
      <c r="U89" s="7">
        <f t="shared" si="14"/>
        <v>0</v>
      </c>
      <c r="V89" s="7">
        <f t="shared" si="14"/>
        <v>0</v>
      </c>
      <c r="X89" s="50">
        <f>X90+X94</f>
        <v>1737.499</v>
      </c>
      <c r="Y89" s="80">
        <f t="shared" si="11"/>
        <v>99.99994244604316</v>
      </c>
    </row>
    <row r="90" spans="1:25" s="24" customFormat="1" ht="31.5" outlineLevel="5">
      <c r="A90" s="5" t="s">
        <v>95</v>
      </c>
      <c r="B90" s="6" t="s">
        <v>71</v>
      </c>
      <c r="C90" s="6" t="s">
        <v>255</v>
      </c>
      <c r="D90" s="6" t="s">
        <v>94</v>
      </c>
      <c r="E90" s="6"/>
      <c r="F90" s="51">
        <f>F91+F92+F93</f>
        <v>1562.26659</v>
      </c>
      <c r="G90" s="68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51">
        <f>X91+X92+X93</f>
        <v>1562.266</v>
      </c>
      <c r="Y90" s="80">
        <f t="shared" si="11"/>
        <v>99.99996223435849</v>
      </c>
    </row>
    <row r="91" spans="1:26" s="24" customFormat="1" ht="31.5" outlineLevel="5">
      <c r="A91" s="32" t="s">
        <v>238</v>
      </c>
      <c r="B91" s="33" t="s">
        <v>71</v>
      </c>
      <c r="C91" s="33" t="s">
        <v>255</v>
      </c>
      <c r="D91" s="33" t="s">
        <v>92</v>
      </c>
      <c r="E91" s="33"/>
      <c r="F91" s="52">
        <f>1195.923+6.44527</f>
        <v>1202.36827</v>
      </c>
      <c r="G91" s="68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52">
        <v>1202.368</v>
      </c>
      <c r="Y91" s="80">
        <f t="shared" si="11"/>
        <v>99.9999775443176</v>
      </c>
      <c r="Z91" s="90"/>
    </row>
    <row r="92" spans="1:26" s="24" customFormat="1" ht="31.5" outlineLevel="5">
      <c r="A92" s="32" t="s">
        <v>243</v>
      </c>
      <c r="B92" s="33" t="s">
        <v>71</v>
      </c>
      <c r="C92" s="33" t="s">
        <v>255</v>
      </c>
      <c r="D92" s="33" t="s">
        <v>93</v>
      </c>
      <c r="E92" s="33"/>
      <c r="F92" s="52">
        <v>0</v>
      </c>
      <c r="G92" s="68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52">
        <v>0</v>
      </c>
      <c r="Y92" s="80">
        <v>0</v>
      </c>
      <c r="Z92" s="90"/>
    </row>
    <row r="93" spans="1:26" s="24" customFormat="1" ht="47.25" outlineLevel="5">
      <c r="A93" s="32" t="s">
        <v>239</v>
      </c>
      <c r="B93" s="33" t="s">
        <v>71</v>
      </c>
      <c r="C93" s="33" t="s">
        <v>255</v>
      </c>
      <c r="D93" s="33" t="s">
        <v>240</v>
      </c>
      <c r="E93" s="33"/>
      <c r="F93" s="52">
        <f>359.15341+0.74491</f>
        <v>359.89832</v>
      </c>
      <c r="G93" s="68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52">
        <v>359.898</v>
      </c>
      <c r="Y93" s="80">
        <f t="shared" si="11"/>
        <v>99.99991108599785</v>
      </c>
      <c r="Z93" s="90"/>
    </row>
    <row r="94" spans="1:26" s="24" customFormat="1" ht="15.75" outlineLevel="5">
      <c r="A94" s="5" t="s">
        <v>96</v>
      </c>
      <c r="B94" s="6" t="s">
        <v>71</v>
      </c>
      <c r="C94" s="6" t="s">
        <v>255</v>
      </c>
      <c r="D94" s="6" t="s">
        <v>97</v>
      </c>
      <c r="E94" s="6"/>
      <c r="F94" s="51">
        <f>F95</f>
        <v>175.23341</v>
      </c>
      <c r="G94" s="68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51">
        <f>X95</f>
        <v>175.233</v>
      </c>
      <c r="Y94" s="80">
        <f t="shared" si="11"/>
        <v>99.99976602635309</v>
      </c>
      <c r="Z94" s="90"/>
    </row>
    <row r="95" spans="1:26" s="24" customFormat="1" ht="31.5" outlineLevel="5">
      <c r="A95" s="32" t="s">
        <v>98</v>
      </c>
      <c r="B95" s="33" t="s">
        <v>71</v>
      </c>
      <c r="C95" s="33" t="s">
        <v>255</v>
      </c>
      <c r="D95" s="33" t="s">
        <v>99</v>
      </c>
      <c r="E95" s="33"/>
      <c r="F95" s="52">
        <f>489.92359-307.5-7.19018</f>
        <v>175.23341</v>
      </c>
      <c r="G95" s="68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52">
        <v>175.233</v>
      </c>
      <c r="Y95" s="80">
        <f t="shared" si="11"/>
        <v>99.99976602635309</v>
      </c>
      <c r="Z95" s="90"/>
    </row>
    <row r="96" spans="1:26" s="24" customFormat="1" ht="47.25" outlineLevel="4">
      <c r="A96" s="35" t="s">
        <v>196</v>
      </c>
      <c r="B96" s="18" t="s">
        <v>71</v>
      </c>
      <c r="C96" s="18" t="s">
        <v>249</v>
      </c>
      <c r="D96" s="18" t="s">
        <v>5</v>
      </c>
      <c r="E96" s="18"/>
      <c r="F96" s="50">
        <f>F97+F101+F103</f>
        <v>19405.235239999998</v>
      </c>
      <c r="G96" s="68">
        <f aca="true" t="shared" si="15" ref="G96:V96">G97</f>
        <v>0</v>
      </c>
      <c r="H96" s="7">
        <f t="shared" si="15"/>
        <v>0</v>
      </c>
      <c r="I96" s="7">
        <f t="shared" si="15"/>
        <v>0</v>
      </c>
      <c r="J96" s="7">
        <f t="shared" si="15"/>
        <v>0</v>
      </c>
      <c r="K96" s="7">
        <f t="shared" si="15"/>
        <v>0</v>
      </c>
      <c r="L96" s="7">
        <f t="shared" si="15"/>
        <v>0</v>
      </c>
      <c r="M96" s="7">
        <f t="shared" si="15"/>
        <v>0</v>
      </c>
      <c r="N96" s="7">
        <f t="shared" si="15"/>
        <v>0</v>
      </c>
      <c r="O96" s="7">
        <f t="shared" si="15"/>
        <v>0</v>
      </c>
      <c r="P96" s="7">
        <f t="shared" si="15"/>
        <v>0</v>
      </c>
      <c r="Q96" s="7">
        <f t="shared" si="15"/>
        <v>0</v>
      </c>
      <c r="R96" s="7">
        <f t="shared" si="15"/>
        <v>0</v>
      </c>
      <c r="S96" s="7">
        <f t="shared" si="15"/>
        <v>0</v>
      </c>
      <c r="T96" s="7">
        <f t="shared" si="15"/>
        <v>0</v>
      </c>
      <c r="U96" s="7">
        <f t="shared" si="15"/>
        <v>0</v>
      </c>
      <c r="V96" s="7">
        <f t="shared" si="15"/>
        <v>0</v>
      </c>
      <c r="X96" s="50">
        <f>X97+X101+X103</f>
        <v>19335.786</v>
      </c>
      <c r="Y96" s="80">
        <f t="shared" si="11"/>
        <v>99.64211080597033</v>
      </c>
      <c r="Z96" s="90"/>
    </row>
    <row r="97" spans="1:26" s="24" customFormat="1" ht="31.5" outlineLevel="5">
      <c r="A97" s="5" t="s">
        <v>95</v>
      </c>
      <c r="B97" s="6" t="s">
        <v>71</v>
      </c>
      <c r="C97" s="6" t="s">
        <v>249</v>
      </c>
      <c r="D97" s="6" t="s">
        <v>94</v>
      </c>
      <c r="E97" s="6"/>
      <c r="F97" s="51">
        <f>F98+F99+F100</f>
        <v>19267.68524</v>
      </c>
      <c r="G97" s="68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51">
        <f>X98+X99+X100</f>
        <v>19110.256</v>
      </c>
      <c r="Y97" s="80">
        <f t="shared" si="11"/>
        <v>99.1829364137983</v>
      </c>
      <c r="Z97" s="90"/>
    </row>
    <row r="98" spans="1:26" s="24" customFormat="1" ht="31.5" outlineLevel="5">
      <c r="A98" s="32" t="s">
        <v>238</v>
      </c>
      <c r="B98" s="33" t="s">
        <v>71</v>
      </c>
      <c r="C98" s="33" t="s">
        <v>249</v>
      </c>
      <c r="D98" s="33" t="s">
        <v>92</v>
      </c>
      <c r="E98" s="33"/>
      <c r="F98" s="52">
        <f>14599.9-62.20245</f>
        <v>14537.697549999999</v>
      </c>
      <c r="G98" s="68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52">
        <v>14409.54</v>
      </c>
      <c r="Y98" s="80">
        <f t="shared" si="11"/>
        <v>99.11844671716948</v>
      </c>
      <c r="Z98" s="90"/>
    </row>
    <row r="99" spans="1:25" s="24" customFormat="1" ht="31.5" outlineLevel="5">
      <c r="A99" s="32" t="s">
        <v>243</v>
      </c>
      <c r="B99" s="33" t="s">
        <v>71</v>
      </c>
      <c r="C99" s="33" t="s">
        <v>249</v>
      </c>
      <c r="D99" s="33" t="s">
        <v>93</v>
      </c>
      <c r="E99" s="33"/>
      <c r="F99" s="57">
        <v>0</v>
      </c>
      <c r="G99" s="87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92"/>
      <c r="X99" s="57">
        <v>0</v>
      </c>
      <c r="Y99" s="80">
        <v>0</v>
      </c>
    </row>
    <row r="100" spans="1:26" s="24" customFormat="1" ht="47.25" outlineLevel="5">
      <c r="A100" s="32" t="s">
        <v>239</v>
      </c>
      <c r="B100" s="33" t="s">
        <v>71</v>
      </c>
      <c r="C100" s="33" t="s">
        <v>249</v>
      </c>
      <c r="D100" s="33" t="s">
        <v>240</v>
      </c>
      <c r="E100" s="33"/>
      <c r="F100" s="52">
        <f>4778.107-48.11931</f>
        <v>4729.98769</v>
      </c>
      <c r="G100" s="113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97"/>
      <c r="X100" s="52">
        <v>4700.716</v>
      </c>
      <c r="Y100" s="80">
        <f t="shared" si="11"/>
        <v>99.38114659237095</v>
      </c>
      <c r="Z100" s="90"/>
    </row>
    <row r="101" spans="1:26" s="24" customFormat="1" ht="15.75" outlineLevel="5">
      <c r="A101" s="5" t="s">
        <v>96</v>
      </c>
      <c r="B101" s="6" t="s">
        <v>71</v>
      </c>
      <c r="C101" s="6" t="s">
        <v>249</v>
      </c>
      <c r="D101" s="6" t="s">
        <v>97</v>
      </c>
      <c r="E101" s="6"/>
      <c r="F101" s="56">
        <f>F102</f>
        <v>137.55</v>
      </c>
      <c r="G101" s="87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92"/>
      <c r="X101" s="56">
        <f>X102</f>
        <v>122.53</v>
      </c>
      <c r="Y101" s="80">
        <f t="shared" si="11"/>
        <v>89.08033442384587</v>
      </c>
      <c r="Z101" s="90"/>
    </row>
    <row r="102" spans="1:26" s="24" customFormat="1" ht="31.5" outlineLevel="5">
      <c r="A102" s="32" t="s">
        <v>98</v>
      </c>
      <c r="B102" s="33" t="s">
        <v>71</v>
      </c>
      <c r="C102" s="33" t="s">
        <v>249</v>
      </c>
      <c r="D102" s="33" t="s">
        <v>99</v>
      </c>
      <c r="E102" s="33"/>
      <c r="F102" s="57">
        <f>135.55-1.5+3.5</f>
        <v>137.55</v>
      </c>
      <c r="G102" s="87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92"/>
      <c r="X102" s="57">
        <v>122.53</v>
      </c>
      <c r="Y102" s="80">
        <f t="shared" si="11"/>
        <v>89.08033442384587</v>
      </c>
      <c r="Z102" s="90"/>
    </row>
    <row r="103" spans="1:26" s="24" customFormat="1" ht="31.5" outlineLevel="5">
      <c r="A103" s="32" t="s">
        <v>98</v>
      </c>
      <c r="B103" s="33" t="s">
        <v>71</v>
      </c>
      <c r="C103" s="33" t="s">
        <v>254</v>
      </c>
      <c r="D103" s="33" t="s">
        <v>99</v>
      </c>
      <c r="E103" s="33"/>
      <c r="F103" s="57">
        <v>0</v>
      </c>
      <c r="G103" s="87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92"/>
      <c r="X103" s="57">
        <v>103</v>
      </c>
      <c r="Y103" s="80"/>
      <c r="Z103" s="90"/>
    </row>
    <row r="104" spans="1:26" s="24" customFormat="1" ht="15.75" customHeight="1" outlineLevel="4">
      <c r="A104" s="34" t="s">
        <v>138</v>
      </c>
      <c r="B104" s="18" t="s">
        <v>71</v>
      </c>
      <c r="C104" s="18" t="s">
        <v>251</v>
      </c>
      <c r="D104" s="18" t="s">
        <v>5</v>
      </c>
      <c r="E104" s="18"/>
      <c r="F104" s="50">
        <f>F105+F106+F107</f>
        <v>421.81278999999995</v>
      </c>
      <c r="G104" s="68">
        <f aca="true" t="shared" si="16" ref="G104:V104">G105</f>
        <v>0</v>
      </c>
      <c r="H104" s="7">
        <f t="shared" si="16"/>
        <v>0</v>
      </c>
      <c r="I104" s="7">
        <f t="shared" si="16"/>
        <v>0</v>
      </c>
      <c r="J104" s="7">
        <f t="shared" si="16"/>
        <v>0</v>
      </c>
      <c r="K104" s="7">
        <f t="shared" si="16"/>
        <v>0</v>
      </c>
      <c r="L104" s="7">
        <f t="shared" si="16"/>
        <v>0</v>
      </c>
      <c r="M104" s="7">
        <f t="shared" si="16"/>
        <v>0</v>
      </c>
      <c r="N104" s="7">
        <f t="shared" si="16"/>
        <v>0</v>
      </c>
      <c r="O104" s="7">
        <f t="shared" si="16"/>
        <v>0</v>
      </c>
      <c r="P104" s="7">
        <f t="shared" si="16"/>
        <v>0</v>
      </c>
      <c r="Q104" s="7">
        <f t="shared" si="16"/>
        <v>0</v>
      </c>
      <c r="R104" s="7">
        <f t="shared" si="16"/>
        <v>0</v>
      </c>
      <c r="S104" s="7">
        <f t="shared" si="16"/>
        <v>0</v>
      </c>
      <c r="T104" s="7">
        <f t="shared" si="16"/>
        <v>0</v>
      </c>
      <c r="U104" s="7">
        <f t="shared" si="16"/>
        <v>0</v>
      </c>
      <c r="V104" s="7">
        <f t="shared" si="16"/>
        <v>0</v>
      </c>
      <c r="X104" s="50">
        <f>X105+X106+X107</f>
        <v>421.813</v>
      </c>
      <c r="Y104" s="80">
        <f t="shared" si="11"/>
        <v>100.00004978511913</v>
      </c>
      <c r="Z104" s="90"/>
    </row>
    <row r="105" spans="1:26" s="24" customFormat="1" ht="15.75" outlineLevel="5">
      <c r="A105" s="60" t="s">
        <v>110</v>
      </c>
      <c r="B105" s="59" t="s">
        <v>71</v>
      </c>
      <c r="C105" s="59" t="s">
        <v>251</v>
      </c>
      <c r="D105" s="59" t="s">
        <v>214</v>
      </c>
      <c r="E105" s="59"/>
      <c r="F105" s="61">
        <f>31.855+9.78993+3.65378+24.82</f>
        <v>70.11871</v>
      </c>
      <c r="G105" s="88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90"/>
      <c r="X105" s="61">
        <v>70.119</v>
      </c>
      <c r="Y105" s="80">
        <f t="shared" si="11"/>
        <v>100.00041358433435</v>
      </c>
      <c r="Z105" s="90"/>
    </row>
    <row r="106" spans="1:26" s="24" customFormat="1" ht="15.75" outlineLevel="5">
      <c r="A106" s="60" t="s">
        <v>103</v>
      </c>
      <c r="B106" s="59" t="s">
        <v>71</v>
      </c>
      <c r="C106" s="59" t="s">
        <v>251</v>
      </c>
      <c r="D106" s="59" t="s">
        <v>105</v>
      </c>
      <c r="E106" s="59"/>
      <c r="F106" s="61">
        <v>1</v>
      </c>
      <c r="G106" s="88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90"/>
      <c r="X106" s="61">
        <v>1</v>
      </c>
      <c r="Y106" s="80">
        <f t="shared" si="11"/>
        <v>100</v>
      </c>
      <c r="Z106" s="90"/>
    </row>
    <row r="107" spans="1:26" s="24" customFormat="1" ht="15.75" outlineLevel="5">
      <c r="A107" s="60" t="s">
        <v>347</v>
      </c>
      <c r="B107" s="59" t="s">
        <v>71</v>
      </c>
      <c r="C107" s="59" t="s">
        <v>251</v>
      </c>
      <c r="D107" s="59" t="s">
        <v>346</v>
      </c>
      <c r="E107" s="59"/>
      <c r="F107" s="61">
        <v>350.69408</v>
      </c>
      <c r="G107" s="88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90"/>
      <c r="X107" s="61">
        <v>350.694</v>
      </c>
      <c r="Y107" s="80">
        <f t="shared" si="11"/>
        <v>99.99997718809512</v>
      </c>
      <c r="Z107" s="90"/>
    </row>
    <row r="108" spans="1:26" s="24" customFormat="1" ht="31.5" outlineLevel="6">
      <c r="A108" s="34" t="s">
        <v>139</v>
      </c>
      <c r="B108" s="18" t="s">
        <v>71</v>
      </c>
      <c r="C108" s="18" t="s">
        <v>256</v>
      </c>
      <c r="D108" s="18" t="s">
        <v>5</v>
      </c>
      <c r="E108" s="18"/>
      <c r="F108" s="50">
        <f>F109+F113+F115</f>
        <v>25993.505989999998</v>
      </c>
      <c r="G108" s="98">
        <f aca="true" t="shared" si="17" ref="G108:V108">G109</f>
        <v>0</v>
      </c>
      <c r="H108" s="50">
        <f t="shared" si="17"/>
        <v>0</v>
      </c>
      <c r="I108" s="50">
        <f t="shared" si="17"/>
        <v>0</v>
      </c>
      <c r="J108" s="50">
        <f t="shared" si="17"/>
        <v>0</v>
      </c>
      <c r="K108" s="50">
        <f t="shared" si="17"/>
        <v>0</v>
      </c>
      <c r="L108" s="50">
        <f t="shared" si="17"/>
        <v>0</v>
      </c>
      <c r="M108" s="50">
        <f t="shared" si="17"/>
        <v>0</v>
      </c>
      <c r="N108" s="50">
        <f t="shared" si="17"/>
        <v>0</v>
      </c>
      <c r="O108" s="50">
        <f t="shared" si="17"/>
        <v>0</v>
      </c>
      <c r="P108" s="50">
        <f t="shared" si="17"/>
        <v>0</v>
      </c>
      <c r="Q108" s="50">
        <f t="shared" si="17"/>
        <v>0</v>
      </c>
      <c r="R108" s="50">
        <f t="shared" si="17"/>
        <v>0</v>
      </c>
      <c r="S108" s="50">
        <f t="shared" si="17"/>
        <v>0</v>
      </c>
      <c r="T108" s="50">
        <f t="shared" si="17"/>
        <v>0</v>
      </c>
      <c r="U108" s="50">
        <f t="shared" si="17"/>
        <v>0</v>
      </c>
      <c r="V108" s="50">
        <f t="shared" si="17"/>
        <v>0</v>
      </c>
      <c r="W108" s="97"/>
      <c r="X108" s="50">
        <f>X109+X113+X115</f>
        <v>25292.695000000003</v>
      </c>
      <c r="Y108" s="80">
        <f t="shared" si="11"/>
        <v>97.30389971145253</v>
      </c>
      <c r="Z108" s="90"/>
    </row>
    <row r="109" spans="1:26" s="24" customFormat="1" ht="15.75" outlineLevel="6">
      <c r="A109" s="5" t="s">
        <v>111</v>
      </c>
      <c r="B109" s="6" t="s">
        <v>71</v>
      </c>
      <c r="C109" s="6" t="s">
        <v>256</v>
      </c>
      <c r="D109" s="6" t="s">
        <v>112</v>
      </c>
      <c r="E109" s="6"/>
      <c r="F109" s="51">
        <f>F110+F111+F112</f>
        <v>16248.62268</v>
      </c>
      <c r="G109" s="98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97"/>
      <c r="X109" s="51">
        <f>X110+X111+X112</f>
        <v>16220.332000000002</v>
      </c>
      <c r="Y109" s="80">
        <f t="shared" si="11"/>
        <v>99.82588875034423</v>
      </c>
      <c r="Z109" s="90"/>
    </row>
    <row r="110" spans="1:26" s="24" customFormat="1" ht="15.75" outlineLevel="6">
      <c r="A110" s="32" t="s">
        <v>237</v>
      </c>
      <c r="B110" s="33" t="s">
        <v>71</v>
      </c>
      <c r="C110" s="33" t="s">
        <v>256</v>
      </c>
      <c r="D110" s="33" t="s">
        <v>113</v>
      </c>
      <c r="E110" s="33"/>
      <c r="F110" s="52">
        <v>12324</v>
      </c>
      <c r="G110" s="98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97"/>
      <c r="X110" s="52">
        <v>12298.843</v>
      </c>
      <c r="Y110" s="80">
        <f t="shared" si="11"/>
        <v>99.79586984745214</v>
      </c>
      <c r="Z110" s="90"/>
    </row>
    <row r="111" spans="1:26" s="24" customFormat="1" ht="31.5" outlineLevel="6">
      <c r="A111" s="32" t="s">
        <v>244</v>
      </c>
      <c r="B111" s="33" t="s">
        <v>71</v>
      </c>
      <c r="C111" s="33" t="s">
        <v>256</v>
      </c>
      <c r="D111" s="33" t="s">
        <v>114</v>
      </c>
      <c r="E111" s="33"/>
      <c r="F111" s="52">
        <v>7.423</v>
      </c>
      <c r="G111" s="98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97"/>
      <c r="X111" s="52">
        <v>7.423</v>
      </c>
      <c r="Y111" s="80">
        <f t="shared" si="11"/>
        <v>100</v>
      </c>
      <c r="Z111" s="90"/>
    </row>
    <row r="112" spans="1:26" s="24" customFormat="1" ht="47.25" outlineLevel="6">
      <c r="A112" s="32" t="s">
        <v>241</v>
      </c>
      <c r="B112" s="33" t="s">
        <v>71</v>
      </c>
      <c r="C112" s="33" t="s">
        <v>256</v>
      </c>
      <c r="D112" s="33" t="s">
        <v>242</v>
      </c>
      <c r="E112" s="33"/>
      <c r="F112" s="52">
        <v>3917.19968</v>
      </c>
      <c r="G112" s="9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97"/>
      <c r="X112" s="52">
        <v>3914.066</v>
      </c>
      <c r="Y112" s="80">
        <f t="shared" si="11"/>
        <v>99.92000203573997</v>
      </c>
      <c r="Z112" s="90"/>
    </row>
    <row r="113" spans="1:26" s="24" customFormat="1" ht="23.25" customHeight="1" outlineLevel="6">
      <c r="A113" s="5" t="s">
        <v>96</v>
      </c>
      <c r="B113" s="6" t="s">
        <v>71</v>
      </c>
      <c r="C113" s="6" t="s">
        <v>256</v>
      </c>
      <c r="D113" s="6" t="s">
        <v>97</v>
      </c>
      <c r="E113" s="6"/>
      <c r="F113" s="51">
        <f>F114</f>
        <v>9416.899619999998</v>
      </c>
      <c r="G113" s="98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97"/>
      <c r="X113" s="51">
        <f>X114</f>
        <v>8752.643</v>
      </c>
      <c r="Y113" s="80">
        <f t="shared" si="11"/>
        <v>92.94612189993803</v>
      </c>
      <c r="Z113" s="90"/>
    </row>
    <row r="114" spans="1:26" s="24" customFormat="1" ht="31.5" outlineLevel="6">
      <c r="A114" s="32" t="s">
        <v>98</v>
      </c>
      <c r="B114" s="33" t="s">
        <v>71</v>
      </c>
      <c r="C114" s="33" t="s">
        <v>256</v>
      </c>
      <c r="D114" s="33" t="s">
        <v>99</v>
      </c>
      <c r="E114" s="33"/>
      <c r="F114" s="52">
        <f>9390.7118+26.18782</f>
        <v>9416.899619999998</v>
      </c>
      <c r="G114" s="9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97"/>
      <c r="X114" s="52">
        <v>8752.643</v>
      </c>
      <c r="Y114" s="80">
        <f t="shared" si="11"/>
        <v>92.94612189993803</v>
      </c>
      <c r="Z114" s="90"/>
    </row>
    <row r="115" spans="1:25" s="24" customFormat="1" ht="15.75" outlineLevel="6">
      <c r="A115" s="5" t="s">
        <v>100</v>
      </c>
      <c r="B115" s="6" t="s">
        <v>71</v>
      </c>
      <c r="C115" s="6" t="s">
        <v>256</v>
      </c>
      <c r="D115" s="6" t="s">
        <v>101</v>
      </c>
      <c r="E115" s="6"/>
      <c r="F115" s="56">
        <f>F116+F117+F118</f>
        <v>327.98369</v>
      </c>
      <c r="G115" s="99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92"/>
      <c r="X115" s="56">
        <f>X116+X117+X118</f>
        <v>319.72</v>
      </c>
      <c r="Y115" s="80">
        <f t="shared" si="11"/>
        <v>97.48045703126274</v>
      </c>
    </row>
    <row r="116" spans="1:26" s="24" customFormat="1" ht="22.5" customHeight="1" outlineLevel="6">
      <c r="A116" s="32" t="s">
        <v>102</v>
      </c>
      <c r="B116" s="33" t="s">
        <v>71</v>
      </c>
      <c r="C116" s="33" t="s">
        <v>256</v>
      </c>
      <c r="D116" s="33" t="s">
        <v>104</v>
      </c>
      <c r="E116" s="33"/>
      <c r="F116" s="57">
        <v>299</v>
      </c>
      <c r="G116" s="99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92"/>
      <c r="X116" s="57">
        <v>295.398</v>
      </c>
      <c r="Y116" s="80">
        <f t="shared" si="11"/>
        <v>98.79531772575251</v>
      </c>
      <c r="Z116" s="90"/>
    </row>
    <row r="117" spans="1:26" s="24" customFormat="1" ht="15.75" outlineLevel="6">
      <c r="A117" s="32" t="s">
        <v>103</v>
      </c>
      <c r="B117" s="33" t="s">
        <v>71</v>
      </c>
      <c r="C117" s="33" t="s">
        <v>256</v>
      </c>
      <c r="D117" s="33" t="s">
        <v>105</v>
      </c>
      <c r="E117" s="33"/>
      <c r="F117" s="57">
        <v>17.48369</v>
      </c>
      <c r="G117" s="99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92"/>
      <c r="X117" s="57">
        <v>13.316</v>
      </c>
      <c r="Y117" s="80">
        <f t="shared" si="11"/>
        <v>76.16241193935606</v>
      </c>
      <c r="Z117" s="90"/>
    </row>
    <row r="118" spans="1:26" s="24" customFormat="1" ht="15.75" outlineLevel="6">
      <c r="A118" s="32" t="s">
        <v>347</v>
      </c>
      <c r="B118" s="33" t="s">
        <v>71</v>
      </c>
      <c r="C118" s="33" t="s">
        <v>256</v>
      </c>
      <c r="D118" s="33" t="s">
        <v>346</v>
      </c>
      <c r="E118" s="33"/>
      <c r="F118" s="57">
        <v>11.5</v>
      </c>
      <c r="G118" s="99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92"/>
      <c r="X118" s="57">
        <v>11.006</v>
      </c>
      <c r="Y118" s="80">
        <f t="shared" si="11"/>
        <v>95.70434782608696</v>
      </c>
      <c r="Z118" s="90"/>
    </row>
    <row r="119" spans="1:26" s="24" customFormat="1" ht="15.75" outlineLevel="6">
      <c r="A119" s="34" t="s">
        <v>430</v>
      </c>
      <c r="B119" s="18" t="s">
        <v>71</v>
      </c>
      <c r="C119" s="18" t="s">
        <v>431</v>
      </c>
      <c r="D119" s="18" t="s">
        <v>5</v>
      </c>
      <c r="E119" s="18"/>
      <c r="F119" s="86">
        <f>F120+F122</f>
        <v>20</v>
      </c>
      <c r="G119" s="99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92"/>
      <c r="X119" s="86">
        <f>X120+X122</f>
        <v>0</v>
      </c>
      <c r="Y119" s="80">
        <f t="shared" si="11"/>
        <v>0</v>
      </c>
      <c r="Z119" s="90"/>
    </row>
    <row r="120" spans="1:26" s="24" customFormat="1" ht="15.75" outlineLevel="6">
      <c r="A120" s="5" t="s">
        <v>96</v>
      </c>
      <c r="B120" s="6" t="s">
        <v>71</v>
      </c>
      <c r="C120" s="6" t="s">
        <v>431</v>
      </c>
      <c r="D120" s="6" t="s">
        <v>97</v>
      </c>
      <c r="E120" s="6"/>
      <c r="F120" s="56">
        <f>F121</f>
        <v>10</v>
      </c>
      <c r="G120" s="99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92"/>
      <c r="X120" s="56">
        <f>X121</f>
        <v>0</v>
      </c>
      <c r="Y120" s="80">
        <f t="shared" si="11"/>
        <v>0</v>
      </c>
      <c r="Z120" s="90"/>
    </row>
    <row r="121" spans="1:26" s="24" customFormat="1" ht="31.5" outlineLevel="6">
      <c r="A121" s="32" t="s">
        <v>98</v>
      </c>
      <c r="B121" s="33" t="s">
        <v>71</v>
      </c>
      <c r="C121" s="33" t="s">
        <v>431</v>
      </c>
      <c r="D121" s="33" t="s">
        <v>99</v>
      </c>
      <c r="E121" s="33"/>
      <c r="F121" s="57">
        <v>10</v>
      </c>
      <c r="G121" s="99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92"/>
      <c r="X121" s="57">
        <v>0</v>
      </c>
      <c r="Y121" s="80">
        <f t="shared" si="11"/>
        <v>0</v>
      </c>
      <c r="Z121" s="90"/>
    </row>
    <row r="122" spans="1:26" s="24" customFormat="1" ht="15.75" outlineLevel="6">
      <c r="A122" s="5" t="s">
        <v>100</v>
      </c>
      <c r="B122" s="6" t="s">
        <v>71</v>
      </c>
      <c r="C122" s="6" t="s">
        <v>431</v>
      </c>
      <c r="D122" s="6" t="s">
        <v>101</v>
      </c>
      <c r="E122" s="6"/>
      <c r="F122" s="56">
        <f>F123</f>
        <v>10</v>
      </c>
      <c r="G122" s="99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92"/>
      <c r="X122" s="56">
        <f>X123</f>
        <v>0</v>
      </c>
      <c r="Y122" s="80">
        <f t="shared" si="11"/>
        <v>0</v>
      </c>
      <c r="Z122" s="90"/>
    </row>
    <row r="123" spans="1:26" s="24" customFormat="1" ht="15.75" outlineLevel="6">
      <c r="A123" s="60" t="s">
        <v>347</v>
      </c>
      <c r="B123" s="33" t="s">
        <v>71</v>
      </c>
      <c r="C123" s="33" t="s">
        <v>431</v>
      </c>
      <c r="D123" s="33" t="s">
        <v>346</v>
      </c>
      <c r="E123" s="33"/>
      <c r="F123" s="57">
        <v>10</v>
      </c>
      <c r="G123" s="99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92"/>
      <c r="X123" s="57">
        <v>0</v>
      </c>
      <c r="Y123" s="80">
        <f t="shared" si="11"/>
        <v>0</v>
      </c>
      <c r="Z123" s="90"/>
    </row>
    <row r="124" spans="1:26" s="24" customFormat="1" ht="31.5" outlineLevel="6">
      <c r="A124" s="40" t="s">
        <v>140</v>
      </c>
      <c r="B124" s="18" t="s">
        <v>71</v>
      </c>
      <c r="C124" s="18" t="s">
        <v>257</v>
      </c>
      <c r="D124" s="18" t="s">
        <v>5</v>
      </c>
      <c r="E124" s="18"/>
      <c r="F124" s="50">
        <f>F125+F129</f>
        <v>1090.057</v>
      </c>
      <c r="G124" s="67">
        <f aca="true" t="shared" si="18" ref="G124:V124">G125</f>
        <v>0</v>
      </c>
      <c r="H124" s="12">
        <f t="shared" si="18"/>
        <v>0</v>
      </c>
      <c r="I124" s="12">
        <f t="shared" si="18"/>
        <v>0</v>
      </c>
      <c r="J124" s="12">
        <f t="shared" si="18"/>
        <v>0</v>
      </c>
      <c r="K124" s="12">
        <f t="shared" si="18"/>
        <v>0</v>
      </c>
      <c r="L124" s="12">
        <f t="shared" si="18"/>
        <v>0</v>
      </c>
      <c r="M124" s="12">
        <f t="shared" si="18"/>
        <v>0</v>
      </c>
      <c r="N124" s="12">
        <f t="shared" si="18"/>
        <v>0</v>
      </c>
      <c r="O124" s="12">
        <f t="shared" si="18"/>
        <v>0</v>
      </c>
      <c r="P124" s="12">
        <f t="shared" si="18"/>
        <v>0</v>
      </c>
      <c r="Q124" s="12">
        <f t="shared" si="18"/>
        <v>0</v>
      </c>
      <c r="R124" s="12">
        <f t="shared" si="18"/>
        <v>0</v>
      </c>
      <c r="S124" s="12">
        <f t="shared" si="18"/>
        <v>0</v>
      </c>
      <c r="T124" s="12">
        <f t="shared" si="18"/>
        <v>0</v>
      </c>
      <c r="U124" s="12">
        <f t="shared" si="18"/>
        <v>0</v>
      </c>
      <c r="V124" s="12">
        <f t="shared" si="18"/>
        <v>0</v>
      </c>
      <c r="X124" s="50">
        <f>X125+X129</f>
        <v>1090.056</v>
      </c>
      <c r="Y124" s="80">
        <f t="shared" si="11"/>
        <v>99.99990826167806</v>
      </c>
      <c r="Z124" s="90"/>
    </row>
    <row r="125" spans="1:26" s="24" customFormat="1" ht="31.5" outlineLevel="6">
      <c r="A125" s="5" t="s">
        <v>95</v>
      </c>
      <c r="B125" s="6" t="s">
        <v>71</v>
      </c>
      <c r="C125" s="6" t="s">
        <v>257</v>
      </c>
      <c r="D125" s="6" t="s">
        <v>94</v>
      </c>
      <c r="E125" s="6"/>
      <c r="F125" s="56">
        <f>F126+F127+F128</f>
        <v>868.61498</v>
      </c>
      <c r="G125" s="99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92"/>
      <c r="X125" s="56">
        <f>X126+X127+X128</f>
        <v>868.615</v>
      </c>
      <c r="Y125" s="80">
        <f t="shared" si="11"/>
        <v>100.00000230251614</v>
      </c>
      <c r="Z125" s="90"/>
    </row>
    <row r="126" spans="1:26" s="24" customFormat="1" ht="31.5" outlineLevel="6">
      <c r="A126" s="32" t="s">
        <v>238</v>
      </c>
      <c r="B126" s="33" t="s">
        <v>71</v>
      </c>
      <c r="C126" s="33" t="s">
        <v>257</v>
      </c>
      <c r="D126" s="33" t="s">
        <v>92</v>
      </c>
      <c r="E126" s="33"/>
      <c r="F126" s="52">
        <f>720.555-50.21429</f>
        <v>670.34071</v>
      </c>
      <c r="G126" s="30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X126" s="52">
        <v>670.341</v>
      </c>
      <c r="Y126" s="80">
        <f t="shared" si="11"/>
        <v>100.0000432615826</v>
      </c>
      <c r="Z126" s="90"/>
    </row>
    <row r="127" spans="1:26" s="24" customFormat="1" ht="31.5" outlineLevel="6">
      <c r="A127" s="32" t="s">
        <v>243</v>
      </c>
      <c r="B127" s="33" t="s">
        <v>71</v>
      </c>
      <c r="C127" s="33" t="s">
        <v>257</v>
      </c>
      <c r="D127" s="33" t="s">
        <v>93</v>
      </c>
      <c r="E127" s="33"/>
      <c r="F127" s="52">
        <v>0</v>
      </c>
      <c r="G127" s="30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X127" s="52">
        <v>0</v>
      </c>
      <c r="Y127" s="80">
        <v>0</v>
      </c>
      <c r="Z127" s="90"/>
    </row>
    <row r="128" spans="1:26" s="24" customFormat="1" ht="47.25" outlineLevel="6">
      <c r="A128" s="32" t="s">
        <v>239</v>
      </c>
      <c r="B128" s="33" t="s">
        <v>71</v>
      </c>
      <c r="C128" s="33" t="s">
        <v>257</v>
      </c>
      <c r="D128" s="33" t="s">
        <v>240</v>
      </c>
      <c r="E128" s="33"/>
      <c r="F128" s="52">
        <f>223.322-25.04773</f>
        <v>198.27427</v>
      </c>
      <c r="G128" s="30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X128" s="52">
        <v>198.274</v>
      </c>
      <c r="Y128" s="80">
        <f t="shared" si="11"/>
        <v>99.99986382499353</v>
      </c>
      <c r="Z128" s="90"/>
    </row>
    <row r="129" spans="1:26" s="24" customFormat="1" ht="15.75" outlineLevel="6">
      <c r="A129" s="5" t="s">
        <v>96</v>
      </c>
      <c r="B129" s="6" t="s">
        <v>71</v>
      </c>
      <c r="C129" s="6" t="s">
        <v>257</v>
      </c>
      <c r="D129" s="6" t="s">
        <v>97</v>
      </c>
      <c r="E129" s="6"/>
      <c r="F129" s="56">
        <f>F130</f>
        <v>221.44202</v>
      </c>
      <c r="G129" s="99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92"/>
      <c r="X129" s="56">
        <f>X130</f>
        <v>221.441</v>
      </c>
      <c r="Y129" s="80">
        <f t="shared" si="11"/>
        <v>99.99953938281452</v>
      </c>
      <c r="Z129" s="90"/>
    </row>
    <row r="130" spans="1:26" s="24" customFormat="1" ht="31.5" outlineLevel="6">
      <c r="A130" s="32" t="s">
        <v>98</v>
      </c>
      <c r="B130" s="33" t="s">
        <v>71</v>
      </c>
      <c r="C130" s="33" t="s">
        <v>257</v>
      </c>
      <c r="D130" s="33" t="s">
        <v>99</v>
      </c>
      <c r="E130" s="33"/>
      <c r="F130" s="52">
        <f>146.18+75.26202</f>
        <v>221.44202</v>
      </c>
      <c r="G130" s="30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X130" s="52">
        <v>221.441</v>
      </c>
      <c r="Y130" s="80">
        <f t="shared" si="11"/>
        <v>99.99953938281452</v>
      </c>
      <c r="Z130" s="90"/>
    </row>
    <row r="131" spans="1:25" s="24" customFormat="1" ht="31.5" outlineLevel="6">
      <c r="A131" s="40" t="s">
        <v>141</v>
      </c>
      <c r="B131" s="18" t="s">
        <v>71</v>
      </c>
      <c r="C131" s="18" t="s">
        <v>258</v>
      </c>
      <c r="D131" s="18" t="s">
        <v>5</v>
      </c>
      <c r="E131" s="18"/>
      <c r="F131" s="50">
        <f>F132+F136</f>
        <v>582.2869999999999</v>
      </c>
      <c r="G131" s="67">
        <f aca="true" t="shared" si="19" ref="G131:V131">G132</f>
        <v>0</v>
      </c>
      <c r="H131" s="12">
        <f t="shared" si="19"/>
        <v>0</v>
      </c>
      <c r="I131" s="12">
        <f t="shared" si="19"/>
        <v>0</v>
      </c>
      <c r="J131" s="12">
        <f t="shared" si="19"/>
        <v>0</v>
      </c>
      <c r="K131" s="12">
        <f t="shared" si="19"/>
        <v>0</v>
      </c>
      <c r="L131" s="12">
        <f t="shared" si="19"/>
        <v>0</v>
      </c>
      <c r="M131" s="12">
        <f t="shared" si="19"/>
        <v>0</v>
      </c>
      <c r="N131" s="12">
        <f t="shared" si="19"/>
        <v>0</v>
      </c>
      <c r="O131" s="12">
        <f t="shared" si="19"/>
        <v>0</v>
      </c>
      <c r="P131" s="12">
        <f t="shared" si="19"/>
        <v>0</v>
      </c>
      <c r="Q131" s="12">
        <f t="shared" si="19"/>
        <v>0</v>
      </c>
      <c r="R131" s="12">
        <f t="shared" si="19"/>
        <v>0</v>
      </c>
      <c r="S131" s="12">
        <f t="shared" si="19"/>
        <v>0</v>
      </c>
      <c r="T131" s="12">
        <f t="shared" si="19"/>
        <v>0</v>
      </c>
      <c r="U131" s="12">
        <f t="shared" si="19"/>
        <v>0</v>
      </c>
      <c r="V131" s="12">
        <f t="shared" si="19"/>
        <v>0</v>
      </c>
      <c r="X131" s="50">
        <f>X132+X136</f>
        <v>582.2869999999999</v>
      </c>
      <c r="Y131" s="80">
        <f t="shared" si="11"/>
        <v>100</v>
      </c>
    </row>
    <row r="132" spans="1:25" s="24" customFormat="1" ht="31.5" outlineLevel="6">
      <c r="A132" s="5" t="s">
        <v>95</v>
      </c>
      <c r="B132" s="6" t="s">
        <v>71</v>
      </c>
      <c r="C132" s="6" t="s">
        <v>258</v>
      </c>
      <c r="D132" s="6" t="s">
        <v>94</v>
      </c>
      <c r="E132" s="6"/>
      <c r="F132" s="51">
        <f>F133+F134+F135</f>
        <v>560.71309</v>
      </c>
      <c r="G132" s="30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X132" s="51">
        <f>X133+X134+X135</f>
        <v>560.713</v>
      </c>
      <c r="Y132" s="80">
        <f t="shared" si="11"/>
        <v>99.99998394901036</v>
      </c>
    </row>
    <row r="133" spans="1:26" s="24" customFormat="1" ht="31.5" outlineLevel="6">
      <c r="A133" s="32" t="s">
        <v>238</v>
      </c>
      <c r="B133" s="33" t="s">
        <v>71</v>
      </c>
      <c r="C133" s="33" t="s">
        <v>258</v>
      </c>
      <c r="D133" s="33" t="s">
        <v>92</v>
      </c>
      <c r="E133" s="33"/>
      <c r="F133" s="52">
        <v>431.58302</v>
      </c>
      <c r="G133" s="30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X133" s="52">
        <v>431.583</v>
      </c>
      <c r="Y133" s="80">
        <f t="shared" si="11"/>
        <v>99.9999953658974</v>
      </c>
      <c r="Z133" s="90"/>
    </row>
    <row r="134" spans="1:26" s="24" customFormat="1" ht="31.5" outlineLevel="6">
      <c r="A134" s="32" t="s">
        <v>243</v>
      </c>
      <c r="B134" s="33" t="s">
        <v>71</v>
      </c>
      <c r="C134" s="33" t="s">
        <v>258</v>
      </c>
      <c r="D134" s="33" t="s">
        <v>93</v>
      </c>
      <c r="E134" s="33"/>
      <c r="F134" s="52">
        <v>0</v>
      </c>
      <c r="G134" s="30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X134" s="52">
        <v>0</v>
      </c>
      <c r="Y134" s="80">
        <v>0</v>
      </c>
      <c r="Z134" s="90"/>
    </row>
    <row r="135" spans="1:26" s="24" customFormat="1" ht="47.25" outlineLevel="6">
      <c r="A135" s="32" t="s">
        <v>239</v>
      </c>
      <c r="B135" s="33" t="s">
        <v>71</v>
      </c>
      <c r="C135" s="33" t="s">
        <v>258</v>
      </c>
      <c r="D135" s="33" t="s">
        <v>240</v>
      </c>
      <c r="E135" s="33"/>
      <c r="F135" s="52">
        <v>129.13007</v>
      </c>
      <c r="G135" s="30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X135" s="52">
        <v>129.13</v>
      </c>
      <c r="Y135" s="80">
        <f t="shared" si="11"/>
        <v>99.99994579109266</v>
      </c>
      <c r="Z135" s="90"/>
    </row>
    <row r="136" spans="1:26" s="24" customFormat="1" ht="15.75" outlineLevel="6">
      <c r="A136" s="5" t="s">
        <v>96</v>
      </c>
      <c r="B136" s="6" t="s">
        <v>71</v>
      </c>
      <c r="C136" s="6" t="s">
        <v>258</v>
      </c>
      <c r="D136" s="6" t="s">
        <v>97</v>
      </c>
      <c r="E136" s="6"/>
      <c r="F136" s="51">
        <f>F137</f>
        <v>21.57391</v>
      </c>
      <c r="G136" s="30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X136" s="51">
        <f>X137</f>
        <v>21.574</v>
      </c>
      <c r="Y136" s="80">
        <f t="shared" si="11"/>
        <v>100.00041717055461</v>
      </c>
      <c r="Z136" s="90"/>
    </row>
    <row r="137" spans="1:26" s="24" customFormat="1" ht="31.5" outlineLevel="6">
      <c r="A137" s="32" t="s">
        <v>98</v>
      </c>
      <c r="B137" s="33" t="s">
        <v>71</v>
      </c>
      <c r="C137" s="33" t="s">
        <v>258</v>
      </c>
      <c r="D137" s="33" t="s">
        <v>99</v>
      </c>
      <c r="E137" s="33"/>
      <c r="F137" s="52">
        <v>21.57391</v>
      </c>
      <c r="G137" s="30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X137" s="52">
        <v>21.574</v>
      </c>
      <c r="Y137" s="80">
        <f t="shared" si="11"/>
        <v>100.00041717055461</v>
      </c>
      <c r="Z137" s="90"/>
    </row>
    <row r="138" spans="1:26" s="24" customFormat="1" ht="31.5" outlineLevel="6">
      <c r="A138" s="40" t="s">
        <v>142</v>
      </c>
      <c r="B138" s="18" t="s">
        <v>71</v>
      </c>
      <c r="C138" s="18" t="s">
        <v>259</v>
      </c>
      <c r="D138" s="18" t="s">
        <v>5</v>
      </c>
      <c r="E138" s="18"/>
      <c r="F138" s="50">
        <f>F139+F142</f>
        <v>708.062</v>
      </c>
      <c r="G138" s="67">
        <f aca="true" t="shared" si="20" ref="G138:V138">G139</f>
        <v>0</v>
      </c>
      <c r="H138" s="12">
        <f t="shared" si="20"/>
        <v>0</v>
      </c>
      <c r="I138" s="12">
        <f t="shared" si="20"/>
        <v>0</v>
      </c>
      <c r="J138" s="12">
        <f t="shared" si="20"/>
        <v>0</v>
      </c>
      <c r="K138" s="12">
        <f t="shared" si="20"/>
        <v>0</v>
      </c>
      <c r="L138" s="12">
        <f t="shared" si="20"/>
        <v>0</v>
      </c>
      <c r="M138" s="12">
        <f t="shared" si="20"/>
        <v>0</v>
      </c>
      <c r="N138" s="12">
        <f t="shared" si="20"/>
        <v>0</v>
      </c>
      <c r="O138" s="12">
        <f t="shared" si="20"/>
        <v>0</v>
      </c>
      <c r="P138" s="12">
        <f t="shared" si="20"/>
        <v>0</v>
      </c>
      <c r="Q138" s="12">
        <f t="shared" si="20"/>
        <v>0</v>
      </c>
      <c r="R138" s="12">
        <f t="shared" si="20"/>
        <v>0</v>
      </c>
      <c r="S138" s="12">
        <f t="shared" si="20"/>
        <v>0</v>
      </c>
      <c r="T138" s="12">
        <f t="shared" si="20"/>
        <v>0</v>
      </c>
      <c r="U138" s="12">
        <f t="shared" si="20"/>
        <v>0</v>
      </c>
      <c r="V138" s="12">
        <f t="shared" si="20"/>
        <v>0</v>
      </c>
      <c r="X138" s="50">
        <f>X139+X142</f>
        <v>708.0619999999999</v>
      </c>
      <c r="Y138" s="80">
        <f t="shared" si="11"/>
        <v>99.99999999999999</v>
      </c>
      <c r="Z138" s="90"/>
    </row>
    <row r="139" spans="1:26" s="24" customFormat="1" ht="31.5" outlineLevel="6">
      <c r="A139" s="5" t="s">
        <v>95</v>
      </c>
      <c r="B139" s="6" t="s">
        <v>71</v>
      </c>
      <c r="C139" s="6" t="s">
        <v>259</v>
      </c>
      <c r="D139" s="6" t="s">
        <v>94</v>
      </c>
      <c r="E139" s="6"/>
      <c r="F139" s="51">
        <f>F140+F141</f>
        <v>650.97317</v>
      </c>
      <c r="G139" s="30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X139" s="51">
        <f>X140+X141</f>
        <v>650.9739999999999</v>
      </c>
      <c r="Y139" s="80">
        <f t="shared" si="11"/>
        <v>100.00012750141454</v>
      </c>
      <c r="Z139" s="90"/>
    </row>
    <row r="140" spans="1:26" s="24" customFormat="1" ht="31.5" outlineLevel="6">
      <c r="A140" s="32" t="s">
        <v>238</v>
      </c>
      <c r="B140" s="33" t="s">
        <v>71</v>
      </c>
      <c r="C140" s="33" t="s">
        <v>259</v>
      </c>
      <c r="D140" s="33" t="s">
        <v>92</v>
      </c>
      <c r="E140" s="33"/>
      <c r="F140" s="52">
        <f>518.74305-6.15763-7.89089</f>
        <v>504.69453</v>
      </c>
      <c r="G140" s="70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X140" s="52">
        <v>504.695</v>
      </c>
      <c r="Y140" s="80">
        <f t="shared" si="11"/>
        <v>100.0000931256378</v>
      </c>
      <c r="Z140" s="90"/>
    </row>
    <row r="141" spans="1:26" s="24" customFormat="1" ht="47.25" outlineLevel="6">
      <c r="A141" s="32" t="s">
        <v>239</v>
      </c>
      <c r="B141" s="33" t="s">
        <v>71</v>
      </c>
      <c r="C141" s="33" t="s">
        <v>259</v>
      </c>
      <c r="D141" s="33" t="s">
        <v>240</v>
      </c>
      <c r="E141" s="33"/>
      <c r="F141" s="52">
        <f>152.49369-2.84594-3.36911</f>
        <v>146.27863999999997</v>
      </c>
      <c r="G141" s="70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X141" s="52">
        <v>146.279</v>
      </c>
      <c r="Y141" s="80">
        <f t="shared" si="11"/>
        <v>100.00024610565153</v>
      </c>
      <c r="Z141" s="90"/>
    </row>
    <row r="142" spans="1:26" s="24" customFormat="1" ht="15.75" outlineLevel="6">
      <c r="A142" s="5" t="s">
        <v>96</v>
      </c>
      <c r="B142" s="6" t="s">
        <v>71</v>
      </c>
      <c r="C142" s="6" t="s">
        <v>259</v>
      </c>
      <c r="D142" s="6" t="s">
        <v>97</v>
      </c>
      <c r="E142" s="6"/>
      <c r="F142" s="51">
        <f>F143</f>
        <v>57.088829999999994</v>
      </c>
      <c r="G142" s="70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X142" s="51">
        <f>X143</f>
        <v>57.088</v>
      </c>
      <c r="Y142" s="80">
        <f t="shared" si="11"/>
        <v>99.99854612539792</v>
      </c>
      <c r="Z142" s="90"/>
    </row>
    <row r="143" spans="1:26" s="24" customFormat="1" ht="31.5" outlineLevel="6">
      <c r="A143" s="32" t="s">
        <v>98</v>
      </c>
      <c r="B143" s="33" t="s">
        <v>71</v>
      </c>
      <c r="C143" s="33" t="s">
        <v>259</v>
      </c>
      <c r="D143" s="33" t="s">
        <v>99</v>
      </c>
      <c r="E143" s="33"/>
      <c r="F143" s="52">
        <f>36.82526+9.00357+11.26</f>
        <v>57.088829999999994</v>
      </c>
      <c r="G143" s="70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X143" s="52">
        <v>57.088</v>
      </c>
      <c r="Y143" s="80">
        <f t="shared" si="11"/>
        <v>99.99854612539792</v>
      </c>
      <c r="Z143" s="90"/>
    </row>
    <row r="144" spans="1:25" s="24" customFormat="1" ht="15.75" outlineLevel="6">
      <c r="A144" s="13" t="s">
        <v>143</v>
      </c>
      <c r="B144" s="9" t="s">
        <v>71</v>
      </c>
      <c r="C144" s="9" t="s">
        <v>245</v>
      </c>
      <c r="D144" s="9" t="s">
        <v>5</v>
      </c>
      <c r="E144" s="9"/>
      <c r="F144" s="49">
        <f>F152+F159+F145+F166+F171+F174+F177</f>
        <v>12035.408800000001</v>
      </c>
      <c r="G144" s="134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97"/>
      <c r="X144" s="49">
        <f>X152+X159+X145+X166+X171+X174+X177</f>
        <v>12255.019</v>
      </c>
      <c r="Y144" s="80">
        <f aca="true" t="shared" si="21" ref="Y144:Y207">X144/F144*100</f>
        <v>101.82470079454218</v>
      </c>
    </row>
    <row r="145" spans="1:25" s="24" customFormat="1" ht="31.5" outlineLevel="6">
      <c r="A145" s="40" t="s">
        <v>216</v>
      </c>
      <c r="B145" s="18" t="s">
        <v>71</v>
      </c>
      <c r="C145" s="18" t="s">
        <v>260</v>
      </c>
      <c r="D145" s="18" t="s">
        <v>5</v>
      </c>
      <c r="E145" s="18"/>
      <c r="F145" s="50">
        <f>F146+F149</f>
        <v>30</v>
      </c>
      <c r="G145" s="134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97"/>
      <c r="X145" s="50">
        <f>X146+X149</f>
        <v>30</v>
      </c>
      <c r="Y145" s="80">
        <f t="shared" si="21"/>
        <v>100</v>
      </c>
    </row>
    <row r="146" spans="1:25" s="24" customFormat="1" ht="33.75" customHeight="1" outlineLevel="6">
      <c r="A146" s="5" t="s">
        <v>190</v>
      </c>
      <c r="B146" s="6" t="s">
        <v>71</v>
      </c>
      <c r="C146" s="6" t="s">
        <v>261</v>
      </c>
      <c r="D146" s="6" t="s">
        <v>5</v>
      </c>
      <c r="E146" s="11"/>
      <c r="F146" s="51">
        <f>F147</f>
        <v>0</v>
      </c>
      <c r="G146" s="134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97"/>
      <c r="X146" s="51">
        <f>X147</f>
        <v>0</v>
      </c>
      <c r="Y146" s="80">
        <v>0</v>
      </c>
    </row>
    <row r="147" spans="1:25" s="24" customFormat="1" ht="15.75" outlineLevel="6">
      <c r="A147" s="100" t="s">
        <v>96</v>
      </c>
      <c r="B147" s="101" t="s">
        <v>71</v>
      </c>
      <c r="C147" s="101" t="s">
        <v>261</v>
      </c>
      <c r="D147" s="101" t="s">
        <v>97</v>
      </c>
      <c r="E147" s="102"/>
      <c r="F147" s="105">
        <f>F148</f>
        <v>0</v>
      </c>
      <c r="G147" s="136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20"/>
      <c r="X147" s="105">
        <f>X148</f>
        <v>0</v>
      </c>
      <c r="Y147" s="80">
        <v>0</v>
      </c>
    </row>
    <row r="148" spans="1:25" s="24" customFormat="1" ht="31.5" outlineLevel="6">
      <c r="A148" s="32" t="s">
        <v>98</v>
      </c>
      <c r="B148" s="33" t="s">
        <v>71</v>
      </c>
      <c r="C148" s="33" t="s">
        <v>261</v>
      </c>
      <c r="D148" s="33" t="s">
        <v>99</v>
      </c>
      <c r="E148" s="11"/>
      <c r="F148" s="52">
        <v>0</v>
      </c>
      <c r="G148" s="134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97"/>
      <c r="X148" s="52">
        <v>0</v>
      </c>
      <c r="Y148" s="80">
        <v>0</v>
      </c>
    </row>
    <row r="149" spans="1:25" s="24" customFormat="1" ht="31.5" outlineLevel="6">
      <c r="A149" s="5" t="s">
        <v>191</v>
      </c>
      <c r="B149" s="6" t="s">
        <v>71</v>
      </c>
      <c r="C149" s="6" t="s">
        <v>262</v>
      </c>
      <c r="D149" s="6" t="s">
        <v>5</v>
      </c>
      <c r="E149" s="11"/>
      <c r="F149" s="51">
        <f>F150</f>
        <v>30</v>
      </c>
      <c r="G149" s="134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97"/>
      <c r="X149" s="51">
        <f>X150</f>
        <v>30</v>
      </c>
      <c r="Y149" s="80">
        <f t="shared" si="21"/>
        <v>100</v>
      </c>
    </row>
    <row r="150" spans="1:25" s="24" customFormat="1" ht="15.75" outlineLevel="6">
      <c r="A150" s="100" t="s">
        <v>96</v>
      </c>
      <c r="B150" s="101" t="s">
        <v>71</v>
      </c>
      <c r="C150" s="101" t="s">
        <v>262</v>
      </c>
      <c r="D150" s="101" t="s">
        <v>97</v>
      </c>
      <c r="E150" s="102"/>
      <c r="F150" s="105">
        <f>F151</f>
        <v>30</v>
      </c>
      <c r="G150" s="136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20"/>
      <c r="X150" s="105">
        <f>X151</f>
        <v>30</v>
      </c>
      <c r="Y150" s="80">
        <f t="shared" si="21"/>
        <v>100</v>
      </c>
    </row>
    <row r="151" spans="1:26" s="24" customFormat="1" ht="31.5" outlineLevel="6">
      <c r="A151" s="32" t="s">
        <v>98</v>
      </c>
      <c r="B151" s="33" t="s">
        <v>71</v>
      </c>
      <c r="C151" s="33" t="s">
        <v>262</v>
      </c>
      <c r="D151" s="33" t="s">
        <v>99</v>
      </c>
      <c r="E151" s="11"/>
      <c r="F151" s="52">
        <v>30</v>
      </c>
      <c r="G151" s="134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97"/>
      <c r="X151" s="52">
        <v>30</v>
      </c>
      <c r="Y151" s="80">
        <f t="shared" si="21"/>
        <v>100</v>
      </c>
      <c r="Z151" s="90"/>
    </row>
    <row r="152" spans="1:26" s="24" customFormat="1" ht="15.75" outlineLevel="6">
      <c r="A152" s="34" t="s">
        <v>217</v>
      </c>
      <c r="B152" s="18" t="s">
        <v>71</v>
      </c>
      <c r="C152" s="18" t="s">
        <v>263</v>
      </c>
      <c r="D152" s="18" t="s">
        <v>5</v>
      </c>
      <c r="E152" s="18"/>
      <c r="F152" s="50">
        <f>F153+F156</f>
        <v>50</v>
      </c>
      <c r="G152" s="134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97"/>
      <c r="X152" s="50">
        <f>X153+X156</f>
        <v>50</v>
      </c>
      <c r="Y152" s="80">
        <f t="shared" si="21"/>
        <v>100</v>
      </c>
      <c r="Z152" s="90"/>
    </row>
    <row r="153" spans="1:26" s="24" customFormat="1" ht="31.5" outlineLevel="6">
      <c r="A153" s="5" t="s">
        <v>144</v>
      </c>
      <c r="B153" s="6" t="s">
        <v>71</v>
      </c>
      <c r="C153" s="6" t="s">
        <v>264</v>
      </c>
      <c r="D153" s="6" t="s">
        <v>5</v>
      </c>
      <c r="E153" s="6"/>
      <c r="F153" s="51">
        <f>F154</f>
        <v>0</v>
      </c>
      <c r="G153" s="134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97"/>
      <c r="X153" s="51">
        <f>X154</f>
        <v>0</v>
      </c>
      <c r="Y153" s="80">
        <v>0</v>
      </c>
      <c r="Z153" s="90"/>
    </row>
    <row r="154" spans="1:26" s="24" customFormat="1" ht="15.75" outlineLevel="6">
      <c r="A154" s="100" t="s">
        <v>96</v>
      </c>
      <c r="B154" s="101" t="s">
        <v>71</v>
      </c>
      <c r="C154" s="101" t="s">
        <v>264</v>
      </c>
      <c r="D154" s="101" t="s">
        <v>97</v>
      </c>
      <c r="E154" s="101"/>
      <c r="F154" s="105">
        <f>F155</f>
        <v>0</v>
      </c>
      <c r="G154" s="136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20"/>
      <c r="X154" s="105">
        <f>X155</f>
        <v>0</v>
      </c>
      <c r="Y154" s="80">
        <v>0</v>
      </c>
      <c r="Z154" s="90"/>
    </row>
    <row r="155" spans="1:26" s="24" customFormat="1" ht="31.5" outlineLevel="6">
      <c r="A155" s="32" t="s">
        <v>98</v>
      </c>
      <c r="B155" s="33" t="s">
        <v>71</v>
      </c>
      <c r="C155" s="33" t="s">
        <v>264</v>
      </c>
      <c r="D155" s="33" t="s">
        <v>99</v>
      </c>
      <c r="E155" s="33"/>
      <c r="F155" s="52">
        <v>0</v>
      </c>
      <c r="G155" s="134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97"/>
      <c r="X155" s="52">
        <v>0</v>
      </c>
      <c r="Y155" s="80">
        <v>0</v>
      </c>
      <c r="Z155" s="90"/>
    </row>
    <row r="156" spans="1:26" s="24" customFormat="1" ht="31.5" outlineLevel="6">
      <c r="A156" s="5" t="s">
        <v>145</v>
      </c>
      <c r="B156" s="6" t="s">
        <v>71</v>
      </c>
      <c r="C156" s="6" t="s">
        <v>265</v>
      </c>
      <c r="D156" s="6" t="s">
        <v>5</v>
      </c>
      <c r="E156" s="6"/>
      <c r="F156" s="51">
        <f>F157</f>
        <v>50</v>
      </c>
      <c r="G156" s="134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97"/>
      <c r="X156" s="51">
        <f>X157</f>
        <v>50</v>
      </c>
      <c r="Y156" s="80">
        <f t="shared" si="21"/>
        <v>100</v>
      </c>
      <c r="Z156" s="90"/>
    </row>
    <row r="157" spans="1:26" s="24" customFormat="1" ht="15.75" outlineLevel="6">
      <c r="A157" s="100" t="s">
        <v>96</v>
      </c>
      <c r="B157" s="101" t="s">
        <v>71</v>
      </c>
      <c r="C157" s="101" t="s">
        <v>265</v>
      </c>
      <c r="D157" s="101" t="s">
        <v>97</v>
      </c>
      <c r="E157" s="101"/>
      <c r="F157" s="105">
        <f>F158</f>
        <v>50</v>
      </c>
      <c r="G157" s="136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20"/>
      <c r="X157" s="105">
        <f>X158</f>
        <v>50</v>
      </c>
      <c r="Y157" s="80">
        <f t="shared" si="21"/>
        <v>100</v>
      </c>
      <c r="Z157" s="90"/>
    </row>
    <row r="158" spans="1:26" s="24" customFormat="1" ht="31.5" outlineLevel="6">
      <c r="A158" s="32" t="s">
        <v>98</v>
      </c>
      <c r="B158" s="33" t="s">
        <v>71</v>
      </c>
      <c r="C158" s="33" t="s">
        <v>265</v>
      </c>
      <c r="D158" s="33" t="s">
        <v>99</v>
      </c>
      <c r="E158" s="33"/>
      <c r="F158" s="52">
        <v>50</v>
      </c>
      <c r="G158" s="134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97"/>
      <c r="X158" s="52">
        <v>50</v>
      </c>
      <c r="Y158" s="80">
        <f t="shared" si="21"/>
        <v>100</v>
      </c>
      <c r="Z158" s="90"/>
    </row>
    <row r="159" spans="1:26" s="24" customFormat="1" ht="31.5" outlineLevel="6">
      <c r="A159" s="34" t="s">
        <v>218</v>
      </c>
      <c r="B159" s="18" t="s">
        <v>71</v>
      </c>
      <c r="C159" s="18" t="s">
        <v>266</v>
      </c>
      <c r="D159" s="18" t="s">
        <v>5</v>
      </c>
      <c r="E159" s="18"/>
      <c r="F159" s="50">
        <f>F160+F163</f>
        <v>10</v>
      </c>
      <c r="G159" s="134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97"/>
      <c r="X159" s="50">
        <f>X160+X163</f>
        <v>9.9</v>
      </c>
      <c r="Y159" s="80">
        <f t="shared" si="21"/>
        <v>99</v>
      </c>
      <c r="Z159" s="90"/>
    </row>
    <row r="160" spans="1:26" s="24" customFormat="1" ht="47.25" outlineLevel="6">
      <c r="A160" s="5" t="s">
        <v>146</v>
      </c>
      <c r="B160" s="6" t="s">
        <v>71</v>
      </c>
      <c r="C160" s="6" t="s">
        <v>267</v>
      </c>
      <c r="D160" s="6" t="s">
        <v>5</v>
      </c>
      <c r="E160" s="6"/>
      <c r="F160" s="51">
        <f>F161</f>
        <v>10</v>
      </c>
      <c r="G160" s="134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97"/>
      <c r="X160" s="51">
        <f>X161</f>
        <v>9.9</v>
      </c>
      <c r="Y160" s="80">
        <f t="shared" si="21"/>
        <v>99</v>
      </c>
      <c r="Z160" s="90"/>
    </row>
    <row r="161" spans="1:26" s="24" customFormat="1" ht="15.75" outlineLevel="6">
      <c r="A161" s="100" t="s">
        <v>96</v>
      </c>
      <c r="B161" s="101" t="s">
        <v>71</v>
      </c>
      <c r="C161" s="101" t="s">
        <v>267</v>
      </c>
      <c r="D161" s="101" t="s">
        <v>97</v>
      </c>
      <c r="E161" s="101"/>
      <c r="F161" s="105">
        <f>F162</f>
        <v>10</v>
      </c>
      <c r="G161" s="136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20"/>
      <c r="X161" s="105">
        <f>X162</f>
        <v>9.9</v>
      </c>
      <c r="Y161" s="80">
        <f t="shared" si="21"/>
        <v>99</v>
      </c>
      <c r="Z161" s="90"/>
    </row>
    <row r="162" spans="1:26" s="24" customFormat="1" ht="31.5" outlineLevel="6">
      <c r="A162" s="32" t="s">
        <v>98</v>
      </c>
      <c r="B162" s="33" t="s">
        <v>71</v>
      </c>
      <c r="C162" s="33" t="s">
        <v>267</v>
      </c>
      <c r="D162" s="33" t="s">
        <v>99</v>
      </c>
      <c r="E162" s="33"/>
      <c r="F162" s="52">
        <v>10</v>
      </c>
      <c r="G162" s="134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97"/>
      <c r="X162" s="52">
        <v>9.9</v>
      </c>
      <c r="Y162" s="80">
        <f t="shared" si="21"/>
        <v>99</v>
      </c>
      <c r="Z162" s="90"/>
    </row>
    <row r="163" spans="1:25" s="24" customFormat="1" ht="47.25" outlineLevel="6">
      <c r="A163" s="5" t="s">
        <v>348</v>
      </c>
      <c r="B163" s="6" t="s">
        <v>71</v>
      </c>
      <c r="C163" s="6" t="s">
        <v>349</v>
      </c>
      <c r="D163" s="6" t="s">
        <v>5</v>
      </c>
      <c r="E163" s="6"/>
      <c r="F163" s="51">
        <f>F164</f>
        <v>0</v>
      </c>
      <c r="G163" s="134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97"/>
      <c r="X163" s="51">
        <f>X164</f>
        <v>0</v>
      </c>
      <c r="Y163" s="80">
        <v>0</v>
      </c>
    </row>
    <row r="164" spans="1:25" s="24" customFormat="1" ht="15.75" outlineLevel="6">
      <c r="A164" s="100" t="s">
        <v>96</v>
      </c>
      <c r="B164" s="101" t="s">
        <v>71</v>
      </c>
      <c r="C164" s="101" t="s">
        <v>349</v>
      </c>
      <c r="D164" s="101" t="s">
        <v>97</v>
      </c>
      <c r="E164" s="101"/>
      <c r="F164" s="105">
        <f>F165</f>
        <v>0</v>
      </c>
      <c r="G164" s="136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20"/>
      <c r="X164" s="105">
        <f>X165</f>
        <v>0</v>
      </c>
      <c r="Y164" s="80">
        <v>0</v>
      </c>
    </row>
    <row r="165" spans="1:25" s="24" customFormat="1" ht="31.5" outlineLevel="6">
      <c r="A165" s="32" t="s">
        <v>98</v>
      </c>
      <c r="B165" s="33" t="s">
        <v>71</v>
      </c>
      <c r="C165" s="33" t="s">
        <v>349</v>
      </c>
      <c r="D165" s="33" t="s">
        <v>99</v>
      </c>
      <c r="E165" s="33"/>
      <c r="F165" s="52">
        <v>0</v>
      </c>
      <c r="G165" s="134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97"/>
      <c r="X165" s="52">
        <v>0</v>
      </c>
      <c r="Y165" s="80">
        <v>0</v>
      </c>
    </row>
    <row r="166" spans="1:25" s="24" customFormat="1" ht="34.5" customHeight="1" outlineLevel="6">
      <c r="A166" s="34" t="s">
        <v>335</v>
      </c>
      <c r="B166" s="18" t="s">
        <v>71</v>
      </c>
      <c r="C166" s="18" t="s">
        <v>339</v>
      </c>
      <c r="D166" s="18" t="s">
        <v>5</v>
      </c>
      <c r="E166" s="18"/>
      <c r="F166" s="50">
        <f>F167+F169</f>
        <v>11548.399000000001</v>
      </c>
      <c r="G166" s="70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X166" s="50">
        <f>X167+X169</f>
        <v>11772.038</v>
      </c>
      <c r="Y166" s="80">
        <f t="shared" si="21"/>
        <v>101.93653683077628</v>
      </c>
    </row>
    <row r="167" spans="1:25" s="24" customFormat="1" ht="15.75" outlineLevel="6">
      <c r="A167" s="5" t="s">
        <v>119</v>
      </c>
      <c r="B167" s="6" t="s">
        <v>71</v>
      </c>
      <c r="C167" s="6" t="s">
        <v>357</v>
      </c>
      <c r="D167" s="6" t="s">
        <v>120</v>
      </c>
      <c r="E167" s="6"/>
      <c r="F167" s="51">
        <f>F168</f>
        <v>4042</v>
      </c>
      <c r="G167" s="70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X167" s="51">
        <f>X168</f>
        <v>4265.639</v>
      </c>
      <c r="Y167" s="80">
        <f t="shared" si="21"/>
        <v>105.53287976249382</v>
      </c>
    </row>
    <row r="168" spans="1:26" s="24" customFormat="1" ht="47.25" outlineLevel="6">
      <c r="A168" s="36" t="s">
        <v>198</v>
      </c>
      <c r="B168" s="33" t="s">
        <v>71</v>
      </c>
      <c r="C168" s="33" t="s">
        <v>357</v>
      </c>
      <c r="D168" s="33" t="s">
        <v>85</v>
      </c>
      <c r="E168" s="33"/>
      <c r="F168" s="52">
        <v>4042</v>
      </c>
      <c r="G168" s="70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X168" s="52">
        <v>4265.639</v>
      </c>
      <c r="Y168" s="80">
        <f t="shared" si="21"/>
        <v>105.53287976249382</v>
      </c>
      <c r="Z168" s="90"/>
    </row>
    <row r="169" spans="1:26" s="24" customFormat="1" ht="15.75" outlineLevel="6">
      <c r="A169" s="5" t="s">
        <v>119</v>
      </c>
      <c r="B169" s="6" t="s">
        <v>71</v>
      </c>
      <c r="C169" s="6" t="s">
        <v>338</v>
      </c>
      <c r="D169" s="6" t="s">
        <v>120</v>
      </c>
      <c r="E169" s="6"/>
      <c r="F169" s="51">
        <f>F170</f>
        <v>7506.399</v>
      </c>
      <c r="G169" s="70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X169" s="51">
        <f>X170</f>
        <v>7506.399</v>
      </c>
      <c r="Y169" s="80">
        <f t="shared" si="21"/>
        <v>100</v>
      </c>
      <c r="Z169" s="90"/>
    </row>
    <row r="170" spans="1:26" s="24" customFormat="1" ht="47.25" outlineLevel="6">
      <c r="A170" s="36" t="s">
        <v>198</v>
      </c>
      <c r="B170" s="33" t="s">
        <v>71</v>
      </c>
      <c r="C170" s="33" t="s">
        <v>338</v>
      </c>
      <c r="D170" s="33" t="s">
        <v>85</v>
      </c>
      <c r="E170" s="33"/>
      <c r="F170" s="52">
        <v>7506.399</v>
      </c>
      <c r="G170" s="134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97"/>
      <c r="X170" s="52">
        <v>7506.399</v>
      </c>
      <c r="Y170" s="80">
        <f t="shared" si="21"/>
        <v>100</v>
      </c>
      <c r="Z170" s="90"/>
    </row>
    <row r="171" spans="1:26" s="24" customFormat="1" ht="31.5" outlineLevel="6">
      <c r="A171" s="34" t="s">
        <v>423</v>
      </c>
      <c r="B171" s="18" t="s">
        <v>71</v>
      </c>
      <c r="C171" s="18" t="s">
        <v>352</v>
      </c>
      <c r="D171" s="18" t="s">
        <v>5</v>
      </c>
      <c r="E171" s="18"/>
      <c r="F171" s="50">
        <f>F172</f>
        <v>19.9658</v>
      </c>
      <c r="G171" s="70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X171" s="50">
        <f>X172</f>
        <v>19.966</v>
      </c>
      <c r="Y171" s="80">
        <f t="shared" si="21"/>
        <v>100.00100171292911</v>
      </c>
      <c r="Z171" s="90"/>
    </row>
    <row r="172" spans="1:26" s="24" customFormat="1" ht="15.75" outlineLevel="6">
      <c r="A172" s="5" t="s">
        <v>96</v>
      </c>
      <c r="B172" s="6" t="s">
        <v>71</v>
      </c>
      <c r="C172" s="6" t="s">
        <v>353</v>
      </c>
      <c r="D172" s="6" t="s">
        <v>97</v>
      </c>
      <c r="E172" s="6"/>
      <c r="F172" s="51">
        <f>F173</f>
        <v>19.9658</v>
      </c>
      <c r="G172" s="70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X172" s="51">
        <f>X173</f>
        <v>19.966</v>
      </c>
      <c r="Y172" s="80">
        <f t="shared" si="21"/>
        <v>100.00100171292911</v>
      </c>
      <c r="Z172" s="90"/>
    </row>
    <row r="173" spans="1:26" s="24" customFormat="1" ht="31.5" outlineLevel="6">
      <c r="A173" s="36" t="s">
        <v>98</v>
      </c>
      <c r="B173" s="33" t="s">
        <v>71</v>
      </c>
      <c r="C173" s="33" t="s">
        <v>353</v>
      </c>
      <c r="D173" s="33" t="s">
        <v>99</v>
      </c>
      <c r="E173" s="33"/>
      <c r="F173" s="52">
        <v>19.9658</v>
      </c>
      <c r="G173" s="70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X173" s="52">
        <v>19.966</v>
      </c>
      <c r="Y173" s="80">
        <f t="shared" si="21"/>
        <v>100.00100171292911</v>
      </c>
      <c r="Z173" s="90"/>
    </row>
    <row r="174" spans="1:26" s="24" customFormat="1" ht="31.5" outlineLevel="6">
      <c r="A174" s="34" t="s">
        <v>424</v>
      </c>
      <c r="B174" s="18" t="s">
        <v>71</v>
      </c>
      <c r="C174" s="18" t="s">
        <v>374</v>
      </c>
      <c r="D174" s="18" t="s">
        <v>5</v>
      </c>
      <c r="E174" s="18"/>
      <c r="F174" s="50">
        <f>F175</f>
        <v>10</v>
      </c>
      <c r="G174" s="70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X174" s="50">
        <f>X175</f>
        <v>9.9</v>
      </c>
      <c r="Y174" s="80">
        <f t="shared" si="21"/>
        <v>99</v>
      </c>
      <c r="Z174" s="90"/>
    </row>
    <row r="175" spans="1:26" s="24" customFormat="1" ht="15.75" outlineLevel="6">
      <c r="A175" s="5" t="s">
        <v>96</v>
      </c>
      <c r="B175" s="6" t="s">
        <v>71</v>
      </c>
      <c r="C175" s="6" t="s">
        <v>375</v>
      </c>
      <c r="D175" s="6" t="s">
        <v>97</v>
      </c>
      <c r="E175" s="6"/>
      <c r="F175" s="51">
        <f>F176</f>
        <v>10</v>
      </c>
      <c r="G175" s="70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X175" s="51">
        <f>X176</f>
        <v>9.9</v>
      </c>
      <c r="Y175" s="80">
        <f t="shared" si="21"/>
        <v>99</v>
      </c>
      <c r="Z175" s="90"/>
    </row>
    <row r="176" spans="1:26" s="24" customFormat="1" ht="31.5" outlineLevel="6">
      <c r="A176" s="36" t="s">
        <v>98</v>
      </c>
      <c r="B176" s="33" t="s">
        <v>71</v>
      </c>
      <c r="C176" s="33" t="s">
        <v>375</v>
      </c>
      <c r="D176" s="33" t="s">
        <v>99</v>
      </c>
      <c r="E176" s="33"/>
      <c r="F176" s="52">
        <v>10</v>
      </c>
      <c r="G176" s="70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X176" s="52">
        <v>9.9</v>
      </c>
      <c r="Y176" s="80">
        <f t="shared" si="21"/>
        <v>99</v>
      </c>
      <c r="Z176" s="90"/>
    </row>
    <row r="177" spans="1:26" s="24" customFormat="1" ht="31.5" outlineLevel="6">
      <c r="A177" s="34" t="s">
        <v>425</v>
      </c>
      <c r="B177" s="18" t="s">
        <v>71</v>
      </c>
      <c r="C177" s="18" t="s">
        <v>376</v>
      </c>
      <c r="D177" s="18" t="s">
        <v>5</v>
      </c>
      <c r="E177" s="18"/>
      <c r="F177" s="50">
        <f>F178+F180</f>
        <v>367.044</v>
      </c>
      <c r="G177" s="70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X177" s="50">
        <f>X178+X180</f>
        <v>363.215</v>
      </c>
      <c r="Y177" s="80">
        <f t="shared" si="21"/>
        <v>98.95680081952027</v>
      </c>
      <c r="Z177" s="90"/>
    </row>
    <row r="178" spans="1:26" s="24" customFormat="1" ht="15.75" outlineLevel="6">
      <c r="A178" s="5" t="s">
        <v>96</v>
      </c>
      <c r="B178" s="6" t="s">
        <v>71</v>
      </c>
      <c r="C178" s="6" t="s">
        <v>377</v>
      </c>
      <c r="D178" s="6" t="s">
        <v>97</v>
      </c>
      <c r="E178" s="6"/>
      <c r="F178" s="51">
        <f>F179</f>
        <v>366.344</v>
      </c>
      <c r="G178" s="70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X178" s="51">
        <f>X179</f>
        <v>362.515</v>
      </c>
      <c r="Y178" s="80">
        <f t="shared" si="21"/>
        <v>98.9548075033302</v>
      </c>
      <c r="Z178" s="90"/>
    </row>
    <row r="179" spans="1:26" s="24" customFormat="1" ht="31.5" outlineLevel="6">
      <c r="A179" s="36" t="s">
        <v>98</v>
      </c>
      <c r="B179" s="33" t="s">
        <v>71</v>
      </c>
      <c r="C179" s="33" t="s">
        <v>377</v>
      </c>
      <c r="D179" s="33" t="s">
        <v>99</v>
      </c>
      <c r="E179" s="33"/>
      <c r="F179" s="52">
        <v>366.344</v>
      </c>
      <c r="G179" s="70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X179" s="52">
        <v>362.515</v>
      </c>
      <c r="Y179" s="80">
        <f t="shared" si="21"/>
        <v>98.9548075033302</v>
      </c>
      <c r="Z179" s="90"/>
    </row>
    <row r="180" spans="1:26" s="24" customFormat="1" ht="15.75" outlineLevel="6">
      <c r="A180" s="5" t="s">
        <v>100</v>
      </c>
      <c r="B180" s="6" t="s">
        <v>71</v>
      </c>
      <c r="C180" s="6" t="s">
        <v>377</v>
      </c>
      <c r="D180" s="6" t="s">
        <v>101</v>
      </c>
      <c r="E180" s="6"/>
      <c r="F180" s="51">
        <f>F181</f>
        <v>0.7</v>
      </c>
      <c r="G180" s="70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X180" s="51">
        <f>X181</f>
        <v>0.7</v>
      </c>
      <c r="Y180" s="80">
        <f t="shared" si="21"/>
        <v>100</v>
      </c>
      <c r="Z180" s="90"/>
    </row>
    <row r="181" spans="1:26" s="24" customFormat="1" ht="15.75" outlineLevel="6">
      <c r="A181" s="32" t="s">
        <v>347</v>
      </c>
      <c r="B181" s="33" t="s">
        <v>71</v>
      </c>
      <c r="C181" s="33" t="s">
        <v>377</v>
      </c>
      <c r="D181" s="33" t="s">
        <v>346</v>
      </c>
      <c r="E181" s="33"/>
      <c r="F181" s="52">
        <v>0.7</v>
      </c>
      <c r="G181" s="70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X181" s="52">
        <v>0.7</v>
      </c>
      <c r="Y181" s="80">
        <f t="shared" si="21"/>
        <v>100</v>
      </c>
      <c r="Z181" s="90"/>
    </row>
    <row r="182" spans="1:25" s="24" customFormat="1" ht="15.75" outlineLevel="6">
      <c r="A182" s="42" t="s">
        <v>147</v>
      </c>
      <c r="B182" s="29" t="s">
        <v>148</v>
      </c>
      <c r="C182" s="29" t="s">
        <v>245</v>
      </c>
      <c r="D182" s="29" t="s">
        <v>5</v>
      </c>
      <c r="E182" s="29"/>
      <c r="F182" s="55">
        <f>F183</f>
        <v>1773.24</v>
      </c>
      <c r="G182" s="134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97"/>
      <c r="X182" s="55">
        <f>X183</f>
        <v>1773.24</v>
      </c>
      <c r="Y182" s="80">
        <f t="shared" si="21"/>
        <v>100</v>
      </c>
    </row>
    <row r="183" spans="1:25" ht="15.75" outlineLevel="6">
      <c r="A183" s="8" t="s">
        <v>83</v>
      </c>
      <c r="B183" s="9" t="s">
        <v>84</v>
      </c>
      <c r="C183" s="9" t="s">
        <v>245</v>
      </c>
      <c r="D183" s="9" t="s">
        <v>5</v>
      </c>
      <c r="E183" s="9" t="s">
        <v>5</v>
      </c>
      <c r="F183" s="49">
        <f>F184</f>
        <v>1773.24</v>
      </c>
      <c r="G183" s="138" t="e">
        <f>#REF!</f>
        <v>#REF!</v>
      </c>
      <c r="H183" s="139" t="e">
        <f>#REF!</f>
        <v>#REF!</v>
      </c>
      <c r="I183" s="139" t="e">
        <f>#REF!</f>
        <v>#REF!</v>
      </c>
      <c r="J183" s="139" t="e">
        <f>#REF!</f>
        <v>#REF!</v>
      </c>
      <c r="K183" s="139" t="e">
        <f>#REF!</f>
        <v>#REF!</v>
      </c>
      <c r="L183" s="139" t="e">
        <f>#REF!</f>
        <v>#REF!</v>
      </c>
      <c r="M183" s="139" t="e">
        <f>#REF!</f>
        <v>#REF!</v>
      </c>
      <c r="N183" s="139" t="e">
        <f>#REF!</f>
        <v>#REF!</v>
      </c>
      <c r="O183" s="139" t="e">
        <f>#REF!</f>
        <v>#REF!</v>
      </c>
      <c r="P183" s="139" t="e">
        <f>#REF!</f>
        <v>#REF!</v>
      </c>
      <c r="Q183" s="139" t="e">
        <f>#REF!</f>
        <v>#REF!</v>
      </c>
      <c r="R183" s="139" t="e">
        <f>#REF!</f>
        <v>#REF!</v>
      </c>
      <c r="S183" s="139" t="e">
        <f>#REF!</f>
        <v>#REF!</v>
      </c>
      <c r="T183" s="139" t="e">
        <f>#REF!</f>
        <v>#REF!</v>
      </c>
      <c r="U183" s="139" t="e">
        <f>#REF!</f>
        <v>#REF!</v>
      </c>
      <c r="V183" s="140" t="e">
        <f>#REF!</f>
        <v>#REF!</v>
      </c>
      <c r="W183" s="141"/>
      <c r="X183" s="49">
        <f>X184</f>
        <v>1773.24</v>
      </c>
      <c r="Y183" s="80">
        <f t="shared" si="21"/>
        <v>100</v>
      </c>
    </row>
    <row r="184" spans="1:25" ht="31.5" outlineLevel="6">
      <c r="A184" s="21" t="s">
        <v>134</v>
      </c>
      <c r="B184" s="9" t="s">
        <v>84</v>
      </c>
      <c r="C184" s="9" t="s">
        <v>246</v>
      </c>
      <c r="D184" s="9" t="s">
        <v>5</v>
      </c>
      <c r="E184" s="9"/>
      <c r="F184" s="49">
        <f>F185</f>
        <v>1773.24</v>
      </c>
      <c r="G184" s="153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5"/>
      <c r="W184" s="145"/>
      <c r="X184" s="49">
        <f>X185</f>
        <v>1773.24</v>
      </c>
      <c r="Y184" s="80">
        <f t="shared" si="21"/>
        <v>100</v>
      </c>
    </row>
    <row r="185" spans="1:25" ht="31.5" outlineLevel="6">
      <c r="A185" s="21" t="s">
        <v>136</v>
      </c>
      <c r="B185" s="9" t="s">
        <v>84</v>
      </c>
      <c r="C185" s="9" t="s">
        <v>247</v>
      </c>
      <c r="D185" s="9" t="s">
        <v>5</v>
      </c>
      <c r="E185" s="9"/>
      <c r="F185" s="49">
        <f>F186</f>
        <v>1773.24</v>
      </c>
      <c r="G185" s="153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5"/>
      <c r="W185" s="145"/>
      <c r="X185" s="49">
        <f>X186</f>
        <v>1773.24</v>
      </c>
      <c r="Y185" s="80">
        <f t="shared" si="21"/>
        <v>100</v>
      </c>
    </row>
    <row r="186" spans="1:25" ht="31.5" outlineLevel="6">
      <c r="A186" s="34" t="s">
        <v>42</v>
      </c>
      <c r="B186" s="18" t="s">
        <v>84</v>
      </c>
      <c r="C186" s="18" t="s">
        <v>268</v>
      </c>
      <c r="D186" s="18" t="s">
        <v>5</v>
      </c>
      <c r="E186" s="18" t="s">
        <v>5</v>
      </c>
      <c r="F186" s="50">
        <f>F187</f>
        <v>1773.24</v>
      </c>
      <c r="G186" s="142">
        <f>G187</f>
        <v>1397.92</v>
      </c>
      <c r="H186" s="143">
        <f aca="true" t="shared" si="22" ref="H186:V186">H187</f>
        <v>0</v>
      </c>
      <c r="I186" s="143">
        <f t="shared" si="22"/>
        <v>0</v>
      </c>
      <c r="J186" s="143">
        <f t="shared" si="22"/>
        <v>0</v>
      </c>
      <c r="K186" s="143">
        <f t="shared" si="22"/>
        <v>0</v>
      </c>
      <c r="L186" s="143">
        <f t="shared" si="22"/>
        <v>0</v>
      </c>
      <c r="M186" s="143">
        <f t="shared" si="22"/>
        <v>0</v>
      </c>
      <c r="N186" s="143">
        <f t="shared" si="22"/>
        <v>0</v>
      </c>
      <c r="O186" s="143">
        <f t="shared" si="22"/>
        <v>0</v>
      </c>
      <c r="P186" s="143">
        <f t="shared" si="22"/>
        <v>0</v>
      </c>
      <c r="Q186" s="143">
        <f t="shared" si="22"/>
        <v>0</v>
      </c>
      <c r="R186" s="143">
        <f t="shared" si="22"/>
        <v>0</v>
      </c>
      <c r="S186" s="143">
        <f t="shared" si="22"/>
        <v>0</v>
      </c>
      <c r="T186" s="143">
        <f t="shared" si="22"/>
        <v>0</v>
      </c>
      <c r="U186" s="143">
        <f t="shared" si="22"/>
        <v>0</v>
      </c>
      <c r="V186" s="144">
        <f t="shared" si="22"/>
        <v>0</v>
      </c>
      <c r="W186" s="145"/>
      <c r="X186" s="50">
        <f>X187</f>
        <v>1773.24</v>
      </c>
      <c r="Y186" s="80">
        <f t="shared" si="21"/>
        <v>100</v>
      </c>
    </row>
    <row r="187" spans="1:26" ht="15.75" outlineLevel="6">
      <c r="A187" s="60" t="s">
        <v>115</v>
      </c>
      <c r="B187" s="59" t="s">
        <v>84</v>
      </c>
      <c r="C187" s="59" t="s">
        <v>268</v>
      </c>
      <c r="D187" s="59" t="s">
        <v>116</v>
      </c>
      <c r="E187" s="59" t="s">
        <v>18</v>
      </c>
      <c r="F187" s="61">
        <v>1773.24</v>
      </c>
      <c r="G187" s="146">
        <v>1397.92</v>
      </c>
      <c r="H187" s="147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148"/>
      <c r="W187" s="149"/>
      <c r="X187" s="61">
        <v>1773.24</v>
      </c>
      <c r="Y187" s="80">
        <f t="shared" si="21"/>
        <v>100</v>
      </c>
      <c r="Z187" s="159"/>
    </row>
    <row r="188" spans="1:26" s="24" customFormat="1" ht="32.25" customHeight="1" outlineLevel="6">
      <c r="A188" s="15" t="s">
        <v>59</v>
      </c>
      <c r="B188" s="16" t="s">
        <v>58</v>
      </c>
      <c r="C188" s="16" t="s">
        <v>245</v>
      </c>
      <c r="D188" s="16" t="s">
        <v>5</v>
      </c>
      <c r="E188" s="16"/>
      <c r="F188" s="103">
        <f aca="true" t="shared" si="23" ref="F188:F193">F189</f>
        <v>592.89808</v>
      </c>
      <c r="G188" s="104">
        <f aca="true" t="shared" si="24" ref="G188:V188">G189</f>
        <v>0</v>
      </c>
      <c r="H188" s="103">
        <f t="shared" si="24"/>
        <v>0</v>
      </c>
      <c r="I188" s="103">
        <f t="shared" si="24"/>
        <v>0</v>
      </c>
      <c r="J188" s="103">
        <f t="shared" si="24"/>
        <v>0</v>
      </c>
      <c r="K188" s="103">
        <f t="shared" si="24"/>
        <v>0</v>
      </c>
      <c r="L188" s="103">
        <f t="shared" si="24"/>
        <v>0</v>
      </c>
      <c r="M188" s="103">
        <f t="shared" si="24"/>
        <v>0</v>
      </c>
      <c r="N188" s="103">
        <f t="shared" si="24"/>
        <v>0</v>
      </c>
      <c r="O188" s="103">
        <f t="shared" si="24"/>
        <v>0</v>
      </c>
      <c r="P188" s="103">
        <f t="shared" si="24"/>
        <v>0</v>
      </c>
      <c r="Q188" s="103">
        <f t="shared" si="24"/>
        <v>0</v>
      </c>
      <c r="R188" s="103">
        <f t="shared" si="24"/>
        <v>0</v>
      </c>
      <c r="S188" s="103">
        <f t="shared" si="24"/>
        <v>0</v>
      </c>
      <c r="T188" s="103">
        <f t="shared" si="24"/>
        <v>0</v>
      </c>
      <c r="U188" s="103">
        <f t="shared" si="24"/>
        <v>0</v>
      </c>
      <c r="V188" s="103">
        <f t="shared" si="24"/>
        <v>0</v>
      </c>
      <c r="W188" s="92"/>
      <c r="X188" s="103">
        <f aca="true" t="shared" si="25" ref="X188:X193">X189</f>
        <v>502.456</v>
      </c>
      <c r="Y188" s="80">
        <f t="shared" si="21"/>
        <v>84.7457627118644</v>
      </c>
      <c r="Z188" s="90"/>
    </row>
    <row r="189" spans="1:26" s="24" customFormat="1" ht="48" customHeight="1" outlineLevel="3">
      <c r="A189" s="8" t="s">
        <v>34</v>
      </c>
      <c r="B189" s="9" t="s">
        <v>10</v>
      </c>
      <c r="C189" s="9" t="s">
        <v>245</v>
      </c>
      <c r="D189" s="9" t="s">
        <v>5</v>
      </c>
      <c r="E189" s="9"/>
      <c r="F189" s="58">
        <f t="shared" si="23"/>
        <v>592.89808</v>
      </c>
      <c r="G189" s="91">
        <f aca="true" t="shared" si="26" ref="G189:V189">G191</f>
        <v>0</v>
      </c>
      <c r="H189" s="58">
        <f t="shared" si="26"/>
        <v>0</v>
      </c>
      <c r="I189" s="58">
        <f t="shared" si="26"/>
        <v>0</v>
      </c>
      <c r="J189" s="58">
        <f t="shared" si="26"/>
        <v>0</v>
      </c>
      <c r="K189" s="58">
        <f t="shared" si="26"/>
        <v>0</v>
      </c>
      <c r="L189" s="58">
        <f t="shared" si="26"/>
        <v>0</v>
      </c>
      <c r="M189" s="58">
        <f t="shared" si="26"/>
        <v>0</v>
      </c>
      <c r="N189" s="58">
        <f t="shared" si="26"/>
        <v>0</v>
      </c>
      <c r="O189" s="58">
        <f t="shared" si="26"/>
        <v>0</v>
      </c>
      <c r="P189" s="58">
        <f t="shared" si="26"/>
        <v>0</v>
      </c>
      <c r="Q189" s="58">
        <f t="shared" si="26"/>
        <v>0</v>
      </c>
      <c r="R189" s="58">
        <f t="shared" si="26"/>
        <v>0</v>
      </c>
      <c r="S189" s="58">
        <f t="shared" si="26"/>
        <v>0</v>
      </c>
      <c r="T189" s="58">
        <f t="shared" si="26"/>
        <v>0</v>
      </c>
      <c r="U189" s="58">
        <f t="shared" si="26"/>
        <v>0</v>
      </c>
      <c r="V189" s="58">
        <f t="shared" si="26"/>
        <v>0</v>
      </c>
      <c r="W189" s="92"/>
      <c r="X189" s="58">
        <f t="shared" si="25"/>
        <v>502.456</v>
      </c>
      <c r="Y189" s="80">
        <f t="shared" si="21"/>
        <v>84.7457627118644</v>
      </c>
      <c r="Z189" s="90"/>
    </row>
    <row r="190" spans="1:26" s="24" customFormat="1" ht="34.5" customHeight="1" outlineLevel="3">
      <c r="A190" s="21" t="s">
        <v>134</v>
      </c>
      <c r="B190" s="9" t="s">
        <v>10</v>
      </c>
      <c r="C190" s="9" t="s">
        <v>246</v>
      </c>
      <c r="D190" s="9" t="s">
        <v>5</v>
      </c>
      <c r="E190" s="9"/>
      <c r="F190" s="58">
        <f t="shared" si="23"/>
        <v>592.89808</v>
      </c>
      <c r="G190" s="91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92"/>
      <c r="X190" s="58">
        <f t="shared" si="25"/>
        <v>502.456</v>
      </c>
      <c r="Y190" s="80">
        <f t="shared" si="21"/>
        <v>84.7457627118644</v>
      </c>
      <c r="Z190" s="90"/>
    </row>
    <row r="191" spans="1:26" s="24" customFormat="1" ht="30.75" customHeight="1" outlineLevel="3">
      <c r="A191" s="21" t="s">
        <v>136</v>
      </c>
      <c r="B191" s="9" t="s">
        <v>10</v>
      </c>
      <c r="C191" s="9" t="s">
        <v>247</v>
      </c>
      <c r="D191" s="9" t="s">
        <v>5</v>
      </c>
      <c r="E191" s="9"/>
      <c r="F191" s="58">
        <f t="shared" si="23"/>
        <v>592.89808</v>
      </c>
      <c r="G191" s="91">
        <f aca="true" t="shared" si="27" ref="G191:V192">G192</f>
        <v>0</v>
      </c>
      <c r="H191" s="58">
        <f t="shared" si="27"/>
        <v>0</v>
      </c>
      <c r="I191" s="58">
        <f t="shared" si="27"/>
        <v>0</v>
      </c>
      <c r="J191" s="58">
        <f t="shared" si="27"/>
        <v>0</v>
      </c>
      <c r="K191" s="58">
        <f t="shared" si="27"/>
        <v>0</v>
      </c>
      <c r="L191" s="58">
        <f t="shared" si="27"/>
        <v>0</v>
      </c>
      <c r="M191" s="58">
        <f t="shared" si="27"/>
        <v>0</v>
      </c>
      <c r="N191" s="58">
        <f t="shared" si="27"/>
        <v>0</v>
      </c>
      <c r="O191" s="58">
        <f t="shared" si="27"/>
        <v>0</v>
      </c>
      <c r="P191" s="58">
        <f t="shared" si="27"/>
        <v>0</v>
      </c>
      <c r="Q191" s="58">
        <f t="shared" si="27"/>
        <v>0</v>
      </c>
      <c r="R191" s="58">
        <f t="shared" si="27"/>
        <v>0</v>
      </c>
      <c r="S191" s="58">
        <f t="shared" si="27"/>
        <v>0</v>
      </c>
      <c r="T191" s="58">
        <f t="shared" si="27"/>
        <v>0</v>
      </c>
      <c r="U191" s="58">
        <f t="shared" si="27"/>
        <v>0</v>
      </c>
      <c r="V191" s="58">
        <f t="shared" si="27"/>
        <v>0</v>
      </c>
      <c r="W191" s="92"/>
      <c r="X191" s="58">
        <f t="shared" si="25"/>
        <v>502.456</v>
      </c>
      <c r="Y191" s="80">
        <f t="shared" si="21"/>
        <v>84.7457627118644</v>
      </c>
      <c r="Z191" s="90"/>
    </row>
    <row r="192" spans="1:26" s="24" customFormat="1" ht="32.25" customHeight="1" outlineLevel="4">
      <c r="A192" s="40" t="s">
        <v>429</v>
      </c>
      <c r="B192" s="18" t="s">
        <v>10</v>
      </c>
      <c r="C192" s="18" t="s">
        <v>421</v>
      </c>
      <c r="D192" s="18" t="s">
        <v>5</v>
      </c>
      <c r="E192" s="18"/>
      <c r="F192" s="86">
        <f t="shared" si="23"/>
        <v>592.89808</v>
      </c>
      <c r="G192" s="87">
        <f t="shared" si="27"/>
        <v>0</v>
      </c>
      <c r="H192" s="56">
        <f t="shared" si="27"/>
        <v>0</v>
      </c>
      <c r="I192" s="56">
        <f t="shared" si="27"/>
        <v>0</v>
      </c>
      <c r="J192" s="56">
        <f t="shared" si="27"/>
        <v>0</v>
      </c>
      <c r="K192" s="56">
        <f t="shared" si="27"/>
        <v>0</v>
      </c>
      <c r="L192" s="56">
        <f t="shared" si="27"/>
        <v>0</v>
      </c>
      <c r="M192" s="56">
        <f t="shared" si="27"/>
        <v>0</v>
      </c>
      <c r="N192" s="56">
        <f t="shared" si="27"/>
        <v>0</v>
      </c>
      <c r="O192" s="56">
        <f t="shared" si="27"/>
        <v>0</v>
      </c>
      <c r="P192" s="56">
        <f t="shared" si="27"/>
        <v>0</v>
      </c>
      <c r="Q192" s="56">
        <f t="shared" si="27"/>
        <v>0</v>
      </c>
      <c r="R192" s="56">
        <f t="shared" si="27"/>
        <v>0</v>
      </c>
      <c r="S192" s="56">
        <f t="shared" si="27"/>
        <v>0</v>
      </c>
      <c r="T192" s="56">
        <f t="shared" si="27"/>
        <v>0</v>
      </c>
      <c r="U192" s="56">
        <f t="shared" si="27"/>
        <v>0</v>
      </c>
      <c r="V192" s="56">
        <f t="shared" si="27"/>
        <v>0</v>
      </c>
      <c r="W192" s="92"/>
      <c r="X192" s="86">
        <f t="shared" si="25"/>
        <v>502.456</v>
      </c>
      <c r="Y192" s="80">
        <f t="shared" si="21"/>
        <v>84.7457627118644</v>
      </c>
      <c r="Z192" s="90"/>
    </row>
    <row r="193" spans="1:26" s="24" customFormat="1" ht="15.75" outlineLevel="5">
      <c r="A193" s="5" t="s">
        <v>96</v>
      </c>
      <c r="B193" s="6" t="s">
        <v>10</v>
      </c>
      <c r="C193" s="6" t="s">
        <v>421</v>
      </c>
      <c r="D193" s="6" t="s">
        <v>97</v>
      </c>
      <c r="E193" s="6"/>
      <c r="F193" s="56">
        <f t="shared" si="23"/>
        <v>592.89808</v>
      </c>
      <c r="G193" s="87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92"/>
      <c r="X193" s="56">
        <f t="shared" si="25"/>
        <v>502.456</v>
      </c>
      <c r="Y193" s="80">
        <f t="shared" si="21"/>
        <v>84.7457627118644</v>
      </c>
      <c r="Z193" s="90"/>
    </row>
    <row r="194" spans="1:26" s="24" customFormat="1" ht="31.5" outlineLevel="5">
      <c r="A194" s="32" t="s">
        <v>98</v>
      </c>
      <c r="B194" s="33" t="s">
        <v>10</v>
      </c>
      <c r="C194" s="33" t="s">
        <v>421</v>
      </c>
      <c r="D194" s="33" t="s">
        <v>99</v>
      </c>
      <c r="E194" s="33"/>
      <c r="F194" s="57">
        <v>592.89808</v>
      </c>
      <c r="G194" s="87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92"/>
      <c r="X194" s="57">
        <v>502.456</v>
      </c>
      <c r="Y194" s="80">
        <f t="shared" si="21"/>
        <v>84.7457627118644</v>
      </c>
      <c r="Z194" s="90"/>
    </row>
    <row r="195" spans="1:25" s="24" customFormat="1" ht="18.75" outlineLevel="6">
      <c r="A195" s="15" t="s">
        <v>57</v>
      </c>
      <c r="B195" s="16" t="s">
        <v>56</v>
      </c>
      <c r="C195" s="16" t="s">
        <v>245</v>
      </c>
      <c r="D195" s="16" t="s">
        <v>5</v>
      </c>
      <c r="E195" s="16"/>
      <c r="F195" s="48">
        <f>F208+F237+F196+F202</f>
        <v>61474.47395</v>
      </c>
      <c r="G195" s="81" t="e">
        <f aca="true" t="shared" si="28" ref="G195:V195">G208+G237</f>
        <v>#REF!</v>
      </c>
      <c r="H195" s="48" t="e">
        <f t="shared" si="28"/>
        <v>#REF!</v>
      </c>
      <c r="I195" s="48" t="e">
        <f t="shared" si="28"/>
        <v>#REF!</v>
      </c>
      <c r="J195" s="48" t="e">
        <f t="shared" si="28"/>
        <v>#REF!</v>
      </c>
      <c r="K195" s="48" t="e">
        <f t="shared" si="28"/>
        <v>#REF!</v>
      </c>
      <c r="L195" s="48" t="e">
        <f t="shared" si="28"/>
        <v>#REF!</v>
      </c>
      <c r="M195" s="48" t="e">
        <f t="shared" si="28"/>
        <v>#REF!</v>
      </c>
      <c r="N195" s="48" t="e">
        <f t="shared" si="28"/>
        <v>#REF!</v>
      </c>
      <c r="O195" s="48" t="e">
        <f t="shared" si="28"/>
        <v>#REF!</v>
      </c>
      <c r="P195" s="48" t="e">
        <f t="shared" si="28"/>
        <v>#REF!</v>
      </c>
      <c r="Q195" s="48" t="e">
        <f t="shared" si="28"/>
        <v>#REF!</v>
      </c>
      <c r="R195" s="48" t="e">
        <f t="shared" si="28"/>
        <v>#REF!</v>
      </c>
      <c r="S195" s="48" t="e">
        <f t="shared" si="28"/>
        <v>#REF!</v>
      </c>
      <c r="T195" s="48" t="e">
        <f t="shared" si="28"/>
        <v>#REF!</v>
      </c>
      <c r="U195" s="48" t="e">
        <f t="shared" si="28"/>
        <v>#REF!</v>
      </c>
      <c r="V195" s="48" t="e">
        <f t="shared" si="28"/>
        <v>#REF!</v>
      </c>
      <c r="W195" s="97"/>
      <c r="X195" s="48">
        <f>X208+X237+X196+X202</f>
        <v>49384.307</v>
      </c>
      <c r="Y195" s="80">
        <f t="shared" si="21"/>
        <v>80.33302902301614</v>
      </c>
    </row>
    <row r="196" spans="1:25" s="24" customFormat="1" ht="18.75" outlineLevel="6">
      <c r="A196" s="41" t="s">
        <v>203</v>
      </c>
      <c r="B196" s="9" t="s">
        <v>205</v>
      </c>
      <c r="C196" s="9" t="s">
        <v>245</v>
      </c>
      <c r="D196" s="9" t="s">
        <v>5</v>
      </c>
      <c r="E196" s="9"/>
      <c r="F196" s="49">
        <f>F197</f>
        <v>499.319</v>
      </c>
      <c r="G196" s="66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X196" s="49">
        <f>X197</f>
        <v>0</v>
      </c>
      <c r="Y196" s="80">
        <f t="shared" si="21"/>
        <v>0</v>
      </c>
    </row>
    <row r="197" spans="1:25" s="24" customFormat="1" ht="31.5" outlineLevel="6">
      <c r="A197" s="21" t="s">
        <v>134</v>
      </c>
      <c r="B197" s="9" t="s">
        <v>205</v>
      </c>
      <c r="C197" s="9" t="s">
        <v>246</v>
      </c>
      <c r="D197" s="9" t="s">
        <v>5</v>
      </c>
      <c r="E197" s="9"/>
      <c r="F197" s="49">
        <f>F198</f>
        <v>499.319</v>
      </c>
      <c r="G197" s="66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X197" s="49">
        <f>X198</f>
        <v>0</v>
      </c>
      <c r="Y197" s="80">
        <f t="shared" si="21"/>
        <v>0</v>
      </c>
    </row>
    <row r="198" spans="1:25" s="24" customFormat="1" ht="31.5" outlineLevel="6">
      <c r="A198" s="21" t="s">
        <v>136</v>
      </c>
      <c r="B198" s="9" t="s">
        <v>205</v>
      </c>
      <c r="C198" s="9" t="s">
        <v>247</v>
      </c>
      <c r="D198" s="9" t="s">
        <v>5</v>
      </c>
      <c r="E198" s="9"/>
      <c r="F198" s="49">
        <f>F199</f>
        <v>499.319</v>
      </c>
      <c r="G198" s="66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X198" s="49">
        <f>X199</f>
        <v>0</v>
      </c>
      <c r="Y198" s="80">
        <f t="shared" si="21"/>
        <v>0</v>
      </c>
    </row>
    <row r="199" spans="1:25" s="24" customFormat="1" ht="47.25" outlineLevel="6">
      <c r="A199" s="40" t="s">
        <v>204</v>
      </c>
      <c r="B199" s="18" t="s">
        <v>205</v>
      </c>
      <c r="C199" s="18" t="s">
        <v>269</v>
      </c>
      <c r="D199" s="18" t="s">
        <v>5</v>
      </c>
      <c r="E199" s="18"/>
      <c r="F199" s="50">
        <f>F200</f>
        <v>499.319</v>
      </c>
      <c r="G199" s="66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X199" s="50">
        <f>X200</f>
        <v>0</v>
      </c>
      <c r="Y199" s="80">
        <f t="shared" si="21"/>
        <v>0</v>
      </c>
    </row>
    <row r="200" spans="1:25" s="24" customFormat="1" ht="18.75" outlineLevel="6">
      <c r="A200" s="5" t="s">
        <v>96</v>
      </c>
      <c r="B200" s="6" t="s">
        <v>205</v>
      </c>
      <c r="C200" s="6" t="s">
        <v>269</v>
      </c>
      <c r="D200" s="6" t="s">
        <v>97</v>
      </c>
      <c r="E200" s="6"/>
      <c r="F200" s="51">
        <f>F201</f>
        <v>499.319</v>
      </c>
      <c r="G200" s="66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X200" s="51">
        <f>X201</f>
        <v>0</v>
      </c>
      <c r="Y200" s="80">
        <f t="shared" si="21"/>
        <v>0</v>
      </c>
    </row>
    <row r="201" spans="1:25" s="24" customFormat="1" ht="31.5" outlineLevel="6">
      <c r="A201" s="32" t="s">
        <v>98</v>
      </c>
      <c r="B201" s="33" t="s">
        <v>205</v>
      </c>
      <c r="C201" s="33" t="s">
        <v>269</v>
      </c>
      <c r="D201" s="33" t="s">
        <v>99</v>
      </c>
      <c r="E201" s="33"/>
      <c r="F201" s="52">
        <v>499.319</v>
      </c>
      <c r="G201" s="66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X201" s="52">
        <v>0</v>
      </c>
      <c r="Y201" s="80">
        <f t="shared" si="21"/>
        <v>0</v>
      </c>
    </row>
    <row r="202" spans="1:25" s="24" customFormat="1" ht="18.75" outlineLevel="6">
      <c r="A202" s="41" t="s">
        <v>420</v>
      </c>
      <c r="B202" s="9" t="s">
        <v>419</v>
      </c>
      <c r="C202" s="9" t="s">
        <v>245</v>
      </c>
      <c r="D202" s="9" t="s">
        <v>5</v>
      </c>
      <c r="E202" s="9"/>
      <c r="F202" s="49">
        <f>F203</f>
        <v>20308.66734</v>
      </c>
      <c r="G202" s="66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X202" s="49">
        <f>X203</f>
        <v>17210.735</v>
      </c>
      <c r="Y202" s="80">
        <f t="shared" si="21"/>
        <v>84.74576254494896</v>
      </c>
    </row>
    <row r="203" spans="1:25" s="24" customFormat="1" ht="31.5" outlineLevel="6">
      <c r="A203" s="21" t="s">
        <v>134</v>
      </c>
      <c r="B203" s="9" t="s">
        <v>419</v>
      </c>
      <c r="C203" s="9" t="s">
        <v>246</v>
      </c>
      <c r="D203" s="9" t="s">
        <v>5</v>
      </c>
      <c r="E203" s="9"/>
      <c r="F203" s="49">
        <f>F204</f>
        <v>20308.66734</v>
      </c>
      <c r="G203" s="66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X203" s="49">
        <f>X204</f>
        <v>17210.735</v>
      </c>
      <c r="Y203" s="80">
        <f t="shared" si="21"/>
        <v>84.74576254494896</v>
      </c>
    </row>
    <row r="204" spans="1:25" s="24" customFormat="1" ht="31.5" outlineLevel="6">
      <c r="A204" s="21" t="s">
        <v>136</v>
      </c>
      <c r="B204" s="9" t="s">
        <v>419</v>
      </c>
      <c r="C204" s="9" t="s">
        <v>247</v>
      </c>
      <c r="D204" s="9" t="s">
        <v>5</v>
      </c>
      <c r="E204" s="9"/>
      <c r="F204" s="49">
        <f>F205</f>
        <v>20308.66734</v>
      </c>
      <c r="G204" s="66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X204" s="49">
        <f>X205</f>
        <v>17210.735</v>
      </c>
      <c r="Y204" s="80">
        <f t="shared" si="21"/>
        <v>84.74576254494896</v>
      </c>
    </row>
    <row r="205" spans="1:25" s="24" customFormat="1" ht="31.5" outlineLevel="6">
      <c r="A205" s="40" t="s">
        <v>429</v>
      </c>
      <c r="B205" s="18" t="s">
        <v>419</v>
      </c>
      <c r="C205" s="18" t="s">
        <v>421</v>
      </c>
      <c r="D205" s="18" t="s">
        <v>5</v>
      </c>
      <c r="E205" s="18"/>
      <c r="F205" s="50">
        <f>F206</f>
        <v>20308.66734</v>
      </c>
      <c r="G205" s="66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X205" s="50">
        <f>X206</f>
        <v>17210.735</v>
      </c>
      <c r="Y205" s="80">
        <f t="shared" si="21"/>
        <v>84.74576254494896</v>
      </c>
    </row>
    <row r="206" spans="1:25" s="24" customFormat="1" ht="18.75" outlineLevel="6">
      <c r="A206" s="5" t="s">
        <v>96</v>
      </c>
      <c r="B206" s="6" t="s">
        <v>419</v>
      </c>
      <c r="C206" s="6" t="s">
        <v>421</v>
      </c>
      <c r="D206" s="6" t="s">
        <v>97</v>
      </c>
      <c r="E206" s="6"/>
      <c r="F206" s="51">
        <f>F207</f>
        <v>20308.66734</v>
      </c>
      <c r="G206" s="66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X206" s="51">
        <f>X207</f>
        <v>17210.735</v>
      </c>
      <c r="Y206" s="80">
        <f t="shared" si="21"/>
        <v>84.74576254494896</v>
      </c>
    </row>
    <row r="207" spans="1:26" s="24" customFormat="1" ht="31.5" outlineLevel="6">
      <c r="A207" s="32" t="s">
        <v>98</v>
      </c>
      <c r="B207" s="33" t="s">
        <v>419</v>
      </c>
      <c r="C207" s="33" t="s">
        <v>421</v>
      </c>
      <c r="D207" s="33" t="s">
        <v>99</v>
      </c>
      <c r="E207" s="33"/>
      <c r="F207" s="52">
        <f>8178.529+12130.13834</f>
        <v>20308.66734</v>
      </c>
      <c r="G207" s="66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X207" s="52">
        <v>17210.735</v>
      </c>
      <c r="Y207" s="80">
        <f t="shared" si="21"/>
        <v>84.74576254494896</v>
      </c>
      <c r="Z207" s="90"/>
    </row>
    <row r="208" spans="1:25" s="24" customFormat="1" ht="15.75" outlineLevel="6">
      <c r="A208" s="21" t="s">
        <v>63</v>
      </c>
      <c r="B208" s="9" t="s">
        <v>62</v>
      </c>
      <c r="C208" s="9" t="s">
        <v>245</v>
      </c>
      <c r="D208" s="9" t="s">
        <v>5</v>
      </c>
      <c r="E208" s="9"/>
      <c r="F208" s="49">
        <f>F209+F214</f>
        <v>33839.697609999996</v>
      </c>
      <c r="G208" s="96">
        <f aca="true" t="shared" si="29" ref="G208:V208">G222</f>
        <v>0</v>
      </c>
      <c r="H208" s="49">
        <f t="shared" si="29"/>
        <v>0</v>
      </c>
      <c r="I208" s="49">
        <f t="shared" si="29"/>
        <v>0</v>
      </c>
      <c r="J208" s="49">
        <f t="shared" si="29"/>
        <v>0</v>
      </c>
      <c r="K208" s="49">
        <f t="shared" si="29"/>
        <v>0</v>
      </c>
      <c r="L208" s="49">
        <f t="shared" si="29"/>
        <v>0</v>
      </c>
      <c r="M208" s="49">
        <f t="shared" si="29"/>
        <v>0</v>
      </c>
      <c r="N208" s="49">
        <f t="shared" si="29"/>
        <v>0</v>
      </c>
      <c r="O208" s="49">
        <f t="shared" si="29"/>
        <v>0</v>
      </c>
      <c r="P208" s="49">
        <f t="shared" si="29"/>
        <v>0</v>
      </c>
      <c r="Q208" s="49">
        <f t="shared" si="29"/>
        <v>0</v>
      </c>
      <c r="R208" s="49">
        <f t="shared" si="29"/>
        <v>0</v>
      </c>
      <c r="S208" s="49">
        <f t="shared" si="29"/>
        <v>0</v>
      </c>
      <c r="T208" s="49">
        <f t="shared" si="29"/>
        <v>0</v>
      </c>
      <c r="U208" s="49">
        <f t="shared" si="29"/>
        <v>0</v>
      </c>
      <c r="V208" s="49">
        <f t="shared" si="29"/>
        <v>0</v>
      </c>
      <c r="W208" s="97"/>
      <c r="X208" s="49">
        <f>X209+X214</f>
        <v>32046.782</v>
      </c>
      <c r="Y208" s="80">
        <f aca="true" t="shared" si="30" ref="Y208:Y271">X208/F208*100</f>
        <v>94.70173867785931</v>
      </c>
    </row>
    <row r="209" spans="1:25" s="24" customFormat="1" ht="31.5" outlineLevel="6">
      <c r="A209" s="21" t="s">
        <v>134</v>
      </c>
      <c r="B209" s="9" t="s">
        <v>62</v>
      </c>
      <c r="C209" s="9" t="s">
        <v>246</v>
      </c>
      <c r="D209" s="9" t="s">
        <v>5</v>
      </c>
      <c r="E209" s="9"/>
      <c r="F209" s="49">
        <f>F210</f>
        <v>951.77856</v>
      </c>
      <c r="G209" s="69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X209" s="49">
        <f>X210</f>
        <v>806.592</v>
      </c>
      <c r="Y209" s="80">
        <f t="shared" si="30"/>
        <v>84.7457627118644</v>
      </c>
    </row>
    <row r="210" spans="1:25" s="24" customFormat="1" ht="31.5" outlineLevel="6">
      <c r="A210" s="21" t="s">
        <v>136</v>
      </c>
      <c r="B210" s="9" t="s">
        <v>62</v>
      </c>
      <c r="C210" s="9" t="s">
        <v>247</v>
      </c>
      <c r="D210" s="9" t="s">
        <v>5</v>
      </c>
      <c r="E210" s="9"/>
      <c r="F210" s="49">
        <f>F211</f>
        <v>951.77856</v>
      </c>
      <c r="G210" s="69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X210" s="49">
        <f>X211</f>
        <v>806.592</v>
      </c>
      <c r="Y210" s="80">
        <f t="shared" si="30"/>
        <v>84.7457627118644</v>
      </c>
    </row>
    <row r="211" spans="1:25" s="24" customFormat="1" ht="31.5" outlineLevel="6">
      <c r="A211" s="40" t="s">
        <v>429</v>
      </c>
      <c r="B211" s="18" t="s">
        <v>62</v>
      </c>
      <c r="C211" s="18" t="s">
        <v>421</v>
      </c>
      <c r="D211" s="18" t="s">
        <v>5</v>
      </c>
      <c r="E211" s="18"/>
      <c r="F211" s="50">
        <f>F212</f>
        <v>951.77856</v>
      </c>
      <c r="G211" s="69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X211" s="50">
        <f>X212</f>
        <v>806.592</v>
      </c>
      <c r="Y211" s="80">
        <f t="shared" si="30"/>
        <v>84.7457627118644</v>
      </c>
    </row>
    <row r="212" spans="1:25" s="24" customFormat="1" ht="15.75" outlineLevel="6">
      <c r="A212" s="5" t="s">
        <v>96</v>
      </c>
      <c r="B212" s="6" t="s">
        <v>62</v>
      </c>
      <c r="C212" s="6" t="s">
        <v>421</v>
      </c>
      <c r="D212" s="6" t="s">
        <v>97</v>
      </c>
      <c r="E212" s="6"/>
      <c r="F212" s="51">
        <f>F213</f>
        <v>951.77856</v>
      </c>
      <c r="G212" s="69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X212" s="51">
        <f>X213</f>
        <v>806.592</v>
      </c>
      <c r="Y212" s="80">
        <f t="shared" si="30"/>
        <v>84.7457627118644</v>
      </c>
    </row>
    <row r="213" spans="1:26" s="24" customFormat="1" ht="31.5" outlineLevel="6">
      <c r="A213" s="32" t="s">
        <v>98</v>
      </c>
      <c r="B213" s="33" t="s">
        <v>62</v>
      </c>
      <c r="C213" s="33" t="s">
        <v>421</v>
      </c>
      <c r="D213" s="33" t="s">
        <v>99</v>
      </c>
      <c r="E213" s="33"/>
      <c r="F213" s="52">
        <v>951.77856</v>
      </c>
      <c r="G213" s="69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X213" s="52">
        <v>806.592</v>
      </c>
      <c r="Y213" s="80">
        <f t="shared" si="30"/>
        <v>84.7457627118644</v>
      </c>
      <c r="Z213" s="90"/>
    </row>
    <row r="214" spans="1:26" s="24" customFormat="1" ht="15.75" outlineLevel="6">
      <c r="A214" s="13" t="s">
        <v>143</v>
      </c>
      <c r="B214" s="9" t="s">
        <v>62</v>
      </c>
      <c r="C214" s="9" t="s">
        <v>245</v>
      </c>
      <c r="D214" s="9" t="s">
        <v>5</v>
      </c>
      <c r="E214" s="9"/>
      <c r="F214" s="49">
        <f>F215+F222</f>
        <v>32887.91905</v>
      </c>
      <c r="G214" s="69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X214" s="49">
        <f>X215+X222</f>
        <v>31240.19</v>
      </c>
      <c r="Y214" s="80">
        <f t="shared" si="30"/>
        <v>94.98986528306965</v>
      </c>
      <c r="Z214" s="90"/>
    </row>
    <row r="215" spans="1:26" s="24" customFormat="1" ht="31.5" outlineLevel="6">
      <c r="A215" s="8" t="s">
        <v>426</v>
      </c>
      <c r="B215" s="9" t="s">
        <v>62</v>
      </c>
      <c r="C215" s="9" t="s">
        <v>275</v>
      </c>
      <c r="D215" s="9" t="s">
        <v>5</v>
      </c>
      <c r="E215" s="9"/>
      <c r="F215" s="49">
        <f>F216+F221</f>
        <v>4711.05554</v>
      </c>
      <c r="G215" s="69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X215" s="49">
        <f>X216+X221</f>
        <v>4711.055</v>
      </c>
      <c r="Y215" s="80">
        <f t="shared" si="30"/>
        <v>99.99998853760064</v>
      </c>
      <c r="Z215" s="90"/>
    </row>
    <row r="216" spans="1:26" s="24" customFormat="1" ht="97.5" customHeight="1" outlineLevel="6">
      <c r="A216" s="34" t="s">
        <v>405</v>
      </c>
      <c r="B216" s="18" t="s">
        <v>62</v>
      </c>
      <c r="C216" s="18" t="s">
        <v>404</v>
      </c>
      <c r="D216" s="18" t="s">
        <v>5</v>
      </c>
      <c r="E216" s="18"/>
      <c r="F216" s="50">
        <f>F217</f>
        <v>955.81111</v>
      </c>
      <c r="G216" s="69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X216" s="50">
        <f>X217</f>
        <v>955.811</v>
      </c>
      <c r="Y216" s="80">
        <f t="shared" si="30"/>
        <v>99.99998849144995</v>
      </c>
      <c r="Z216" s="90"/>
    </row>
    <row r="217" spans="1:26" s="24" customFormat="1" ht="47.25" outlineLevel="6">
      <c r="A217" s="5" t="s">
        <v>368</v>
      </c>
      <c r="B217" s="6" t="s">
        <v>62</v>
      </c>
      <c r="C217" s="6" t="s">
        <v>404</v>
      </c>
      <c r="D217" s="6" t="s">
        <v>388</v>
      </c>
      <c r="E217" s="6"/>
      <c r="F217" s="51">
        <f>F218</f>
        <v>955.81111</v>
      </c>
      <c r="G217" s="69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X217" s="51">
        <f>X218</f>
        <v>955.811</v>
      </c>
      <c r="Y217" s="80">
        <f t="shared" si="30"/>
        <v>99.99998849144995</v>
      </c>
      <c r="Z217" s="90"/>
    </row>
    <row r="218" spans="1:26" s="24" customFormat="1" ht="47.25" outlineLevel="6">
      <c r="A218" s="32" t="s">
        <v>368</v>
      </c>
      <c r="B218" s="33" t="s">
        <v>62</v>
      </c>
      <c r="C218" s="33" t="s">
        <v>404</v>
      </c>
      <c r="D218" s="33" t="s">
        <v>365</v>
      </c>
      <c r="E218" s="33"/>
      <c r="F218" s="52">
        <v>955.81111</v>
      </c>
      <c r="G218" s="69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X218" s="52">
        <v>955.811</v>
      </c>
      <c r="Y218" s="80">
        <f t="shared" si="30"/>
        <v>99.99998849144995</v>
      </c>
      <c r="Z218" s="90"/>
    </row>
    <row r="219" spans="1:26" s="24" customFormat="1" ht="110.25" outlineLevel="6">
      <c r="A219" s="34" t="s">
        <v>403</v>
      </c>
      <c r="B219" s="18" t="s">
        <v>62</v>
      </c>
      <c r="C219" s="18" t="s">
        <v>402</v>
      </c>
      <c r="D219" s="18" t="s">
        <v>5</v>
      </c>
      <c r="E219" s="18"/>
      <c r="F219" s="50">
        <f>F220</f>
        <v>3755.24443</v>
      </c>
      <c r="G219" s="69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X219" s="50">
        <f>X220</f>
        <v>3755.244</v>
      </c>
      <c r="Y219" s="80">
        <f t="shared" si="30"/>
        <v>99.99998854934724</v>
      </c>
      <c r="Z219" s="90"/>
    </row>
    <row r="220" spans="1:26" s="24" customFormat="1" ht="47.25" outlineLevel="6">
      <c r="A220" s="5" t="s">
        <v>368</v>
      </c>
      <c r="B220" s="6" t="s">
        <v>62</v>
      </c>
      <c r="C220" s="6" t="s">
        <v>402</v>
      </c>
      <c r="D220" s="6" t="s">
        <v>388</v>
      </c>
      <c r="E220" s="6"/>
      <c r="F220" s="51">
        <f>F221</f>
        <v>3755.24443</v>
      </c>
      <c r="G220" s="69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X220" s="51">
        <f>X221</f>
        <v>3755.244</v>
      </c>
      <c r="Y220" s="80">
        <f t="shared" si="30"/>
        <v>99.99998854934724</v>
      </c>
      <c r="Z220" s="90"/>
    </row>
    <row r="221" spans="1:26" s="24" customFormat="1" ht="47.25" outlineLevel="6">
      <c r="A221" s="32" t="s">
        <v>368</v>
      </c>
      <c r="B221" s="33" t="s">
        <v>62</v>
      </c>
      <c r="C221" s="33" t="s">
        <v>402</v>
      </c>
      <c r="D221" s="33" t="s">
        <v>365</v>
      </c>
      <c r="E221" s="33"/>
      <c r="F221" s="52">
        <v>3755.24443</v>
      </c>
      <c r="G221" s="69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X221" s="52">
        <v>3755.244</v>
      </c>
      <c r="Y221" s="80">
        <f t="shared" si="30"/>
        <v>99.99998854934724</v>
      </c>
      <c r="Z221" s="90"/>
    </row>
    <row r="222" spans="1:25" s="24" customFormat="1" ht="31.5" outlineLevel="6">
      <c r="A222" s="8" t="s">
        <v>427</v>
      </c>
      <c r="B222" s="9" t="s">
        <v>62</v>
      </c>
      <c r="C222" s="9" t="s">
        <v>270</v>
      </c>
      <c r="D222" s="9" t="s">
        <v>5</v>
      </c>
      <c r="E222" s="9"/>
      <c r="F222" s="49">
        <f>F223+F231+F226+F229+F234</f>
        <v>28176.86351</v>
      </c>
      <c r="G222" s="69">
        <f aca="true" t="shared" si="31" ref="G222:V222">G223</f>
        <v>0</v>
      </c>
      <c r="H222" s="10">
        <f t="shared" si="31"/>
        <v>0</v>
      </c>
      <c r="I222" s="10">
        <f t="shared" si="31"/>
        <v>0</v>
      </c>
      <c r="J222" s="10">
        <f t="shared" si="31"/>
        <v>0</v>
      </c>
      <c r="K222" s="10">
        <f t="shared" si="31"/>
        <v>0</v>
      </c>
      <c r="L222" s="10">
        <f t="shared" si="31"/>
        <v>0</v>
      </c>
      <c r="M222" s="10">
        <f t="shared" si="31"/>
        <v>0</v>
      </c>
      <c r="N222" s="10">
        <f t="shared" si="31"/>
        <v>0</v>
      </c>
      <c r="O222" s="10">
        <f t="shared" si="31"/>
        <v>0</v>
      </c>
      <c r="P222" s="10">
        <f t="shared" si="31"/>
        <v>0</v>
      </c>
      <c r="Q222" s="10">
        <f t="shared" si="31"/>
        <v>0</v>
      </c>
      <c r="R222" s="10">
        <f t="shared" si="31"/>
        <v>0</v>
      </c>
      <c r="S222" s="10">
        <f t="shared" si="31"/>
        <v>0</v>
      </c>
      <c r="T222" s="10">
        <f t="shared" si="31"/>
        <v>0</v>
      </c>
      <c r="U222" s="10">
        <f t="shared" si="31"/>
        <v>0</v>
      </c>
      <c r="V222" s="10">
        <f t="shared" si="31"/>
        <v>0</v>
      </c>
      <c r="X222" s="49">
        <f>X223+X231+X226+X229+X234</f>
        <v>26529.135</v>
      </c>
      <c r="Y222" s="80">
        <f t="shared" si="30"/>
        <v>94.15219330776394</v>
      </c>
    </row>
    <row r="223" spans="1:25" s="24" customFormat="1" ht="51.75" customHeight="1" outlineLevel="6">
      <c r="A223" s="34" t="s">
        <v>149</v>
      </c>
      <c r="B223" s="18" t="s">
        <v>62</v>
      </c>
      <c r="C223" s="18" t="s">
        <v>271</v>
      </c>
      <c r="D223" s="18" t="s">
        <v>5</v>
      </c>
      <c r="E223" s="18"/>
      <c r="F223" s="50">
        <f>F224</f>
        <v>0</v>
      </c>
      <c r="G223" s="68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X223" s="50">
        <f>X224</f>
        <v>0</v>
      </c>
      <c r="Y223" s="80">
        <v>0</v>
      </c>
    </row>
    <row r="224" spans="1:25" s="24" customFormat="1" ht="15.75" outlineLevel="6">
      <c r="A224" s="5" t="s">
        <v>96</v>
      </c>
      <c r="B224" s="6" t="s">
        <v>62</v>
      </c>
      <c r="C224" s="6" t="s">
        <v>271</v>
      </c>
      <c r="D224" s="6" t="s">
        <v>97</v>
      </c>
      <c r="E224" s="6"/>
      <c r="F224" s="51">
        <f>F225</f>
        <v>0</v>
      </c>
      <c r="G224" s="68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X224" s="51">
        <f>X225</f>
        <v>0</v>
      </c>
      <c r="Y224" s="80">
        <v>0</v>
      </c>
    </row>
    <row r="225" spans="1:25" s="24" customFormat="1" ht="31.5" outlineLevel="6">
      <c r="A225" s="32" t="s">
        <v>98</v>
      </c>
      <c r="B225" s="33" t="s">
        <v>62</v>
      </c>
      <c r="C225" s="33" t="s">
        <v>271</v>
      </c>
      <c r="D225" s="33" t="s">
        <v>99</v>
      </c>
      <c r="E225" s="33"/>
      <c r="F225" s="52">
        <v>0</v>
      </c>
      <c r="G225" s="68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X225" s="52">
        <v>0</v>
      </c>
      <c r="Y225" s="80">
        <v>0</v>
      </c>
    </row>
    <row r="226" spans="1:25" s="24" customFormat="1" ht="49.5" customHeight="1" outlineLevel="6">
      <c r="A226" s="34" t="s">
        <v>211</v>
      </c>
      <c r="B226" s="18" t="s">
        <v>62</v>
      </c>
      <c r="C226" s="18" t="s">
        <v>272</v>
      </c>
      <c r="D226" s="18" t="s">
        <v>5</v>
      </c>
      <c r="E226" s="18"/>
      <c r="F226" s="50">
        <f>F227</f>
        <v>6781.5715</v>
      </c>
      <c r="G226" s="68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X226" s="50">
        <f>X227</f>
        <v>5226.168</v>
      </c>
      <c r="Y226" s="80">
        <f t="shared" si="30"/>
        <v>77.06426158007771</v>
      </c>
    </row>
    <row r="227" spans="1:25" s="24" customFormat="1" ht="15.75" outlineLevel="6">
      <c r="A227" s="5" t="s">
        <v>96</v>
      </c>
      <c r="B227" s="6" t="s">
        <v>62</v>
      </c>
      <c r="C227" s="6" t="s">
        <v>272</v>
      </c>
      <c r="D227" s="6" t="s">
        <v>97</v>
      </c>
      <c r="E227" s="6"/>
      <c r="F227" s="51">
        <f>F228</f>
        <v>6781.5715</v>
      </c>
      <c r="G227" s="68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51">
        <f>X228</f>
        <v>5226.168</v>
      </c>
      <c r="Y227" s="80">
        <f t="shared" si="30"/>
        <v>77.06426158007771</v>
      </c>
    </row>
    <row r="228" spans="1:26" s="24" customFormat="1" ht="31.5" outlineLevel="6">
      <c r="A228" s="32" t="s">
        <v>98</v>
      </c>
      <c r="B228" s="33" t="s">
        <v>62</v>
      </c>
      <c r="C228" s="33" t="s">
        <v>272</v>
      </c>
      <c r="D228" s="33" t="s">
        <v>99</v>
      </c>
      <c r="E228" s="33"/>
      <c r="F228" s="52">
        <f>5763.62789+1554-536.05639</f>
        <v>6781.5715</v>
      </c>
      <c r="G228" s="68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52">
        <v>5226.168</v>
      </c>
      <c r="Y228" s="80">
        <f t="shared" si="30"/>
        <v>77.06426158007771</v>
      </c>
      <c r="Z228" s="90"/>
    </row>
    <row r="229" spans="1:26" s="24" customFormat="1" ht="63" outlineLevel="6">
      <c r="A229" s="34" t="s">
        <v>212</v>
      </c>
      <c r="B229" s="18" t="s">
        <v>62</v>
      </c>
      <c r="C229" s="18" t="s">
        <v>273</v>
      </c>
      <c r="D229" s="18" t="s">
        <v>5</v>
      </c>
      <c r="E229" s="18"/>
      <c r="F229" s="50">
        <f>F230</f>
        <v>6881.048</v>
      </c>
      <c r="G229" s="68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X229" s="50">
        <f>X230</f>
        <v>6837.052</v>
      </c>
      <c r="Y229" s="80">
        <f t="shared" si="30"/>
        <v>99.36062064964523</v>
      </c>
      <c r="Z229" s="90"/>
    </row>
    <row r="230" spans="1:26" s="24" customFormat="1" ht="15.75" outlineLevel="6">
      <c r="A230" s="32" t="s">
        <v>118</v>
      </c>
      <c r="B230" s="33" t="s">
        <v>62</v>
      </c>
      <c r="C230" s="33" t="s">
        <v>273</v>
      </c>
      <c r="D230" s="33" t="s">
        <v>117</v>
      </c>
      <c r="E230" s="33"/>
      <c r="F230" s="52">
        <v>6881.048</v>
      </c>
      <c r="G230" s="68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X230" s="52">
        <v>6837.052</v>
      </c>
      <c r="Y230" s="80">
        <f t="shared" si="30"/>
        <v>99.36062064964523</v>
      </c>
      <c r="Z230" s="90"/>
    </row>
    <row r="231" spans="1:26" s="24" customFormat="1" ht="63" outlineLevel="6">
      <c r="A231" s="71" t="s">
        <v>363</v>
      </c>
      <c r="B231" s="18" t="s">
        <v>62</v>
      </c>
      <c r="C231" s="18" t="s">
        <v>362</v>
      </c>
      <c r="D231" s="18" t="s">
        <v>5</v>
      </c>
      <c r="E231" s="18"/>
      <c r="F231" s="50">
        <f>F232+F233</f>
        <v>2941.51271</v>
      </c>
      <c r="G231" s="68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X231" s="50">
        <f>X232+X233</f>
        <v>2893.183</v>
      </c>
      <c r="Y231" s="80">
        <f t="shared" si="30"/>
        <v>98.35697769261041</v>
      </c>
      <c r="Z231" s="90"/>
    </row>
    <row r="232" spans="1:26" s="24" customFormat="1" ht="31.5" outlineLevel="6">
      <c r="A232" s="32" t="s">
        <v>98</v>
      </c>
      <c r="B232" s="63" t="s">
        <v>62</v>
      </c>
      <c r="C232" s="63" t="s">
        <v>362</v>
      </c>
      <c r="D232" s="63" t="s">
        <v>99</v>
      </c>
      <c r="E232" s="63"/>
      <c r="F232" s="64">
        <v>2538.77271</v>
      </c>
      <c r="G232" s="68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X232" s="64">
        <v>2538.773</v>
      </c>
      <c r="Y232" s="80">
        <f t="shared" si="30"/>
        <v>100.00001142284218</v>
      </c>
      <c r="Z232" s="90"/>
    </row>
    <row r="233" spans="1:26" s="24" customFormat="1" ht="15.75" outlineLevel="6">
      <c r="A233" s="32" t="s">
        <v>118</v>
      </c>
      <c r="B233" s="33" t="s">
        <v>62</v>
      </c>
      <c r="C233" s="33" t="s">
        <v>362</v>
      </c>
      <c r="D233" s="33" t="s">
        <v>117</v>
      </c>
      <c r="E233" s="33"/>
      <c r="F233" s="52">
        <v>402.74</v>
      </c>
      <c r="G233" s="68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X233" s="52">
        <v>354.41</v>
      </c>
      <c r="Y233" s="80">
        <f t="shared" si="30"/>
        <v>87.99970204101902</v>
      </c>
      <c r="Z233" s="90"/>
    </row>
    <row r="234" spans="1:26" s="24" customFormat="1" ht="63" outlineLevel="6">
      <c r="A234" s="71" t="s">
        <v>363</v>
      </c>
      <c r="B234" s="18" t="s">
        <v>62</v>
      </c>
      <c r="C234" s="18" t="s">
        <v>274</v>
      </c>
      <c r="D234" s="18" t="s">
        <v>5</v>
      </c>
      <c r="E234" s="18"/>
      <c r="F234" s="50">
        <f>F235+F236</f>
        <v>11572.7313</v>
      </c>
      <c r="G234" s="68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X234" s="50">
        <f>X235+X236</f>
        <v>11572.732</v>
      </c>
      <c r="Y234" s="80">
        <f t="shared" si="30"/>
        <v>100.00000604870174</v>
      </c>
      <c r="Z234" s="90"/>
    </row>
    <row r="235" spans="1:26" s="24" customFormat="1" ht="31.5" outlineLevel="6">
      <c r="A235" s="32" t="s">
        <v>98</v>
      </c>
      <c r="B235" s="33" t="s">
        <v>62</v>
      </c>
      <c r="C235" s="59" t="s">
        <v>274</v>
      </c>
      <c r="D235" s="33" t="s">
        <v>99</v>
      </c>
      <c r="E235" s="33"/>
      <c r="F235" s="52">
        <v>10155.09073</v>
      </c>
      <c r="G235" s="113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97"/>
      <c r="X235" s="52">
        <v>10155.091</v>
      </c>
      <c r="Y235" s="80">
        <f t="shared" si="30"/>
        <v>100.00000265876503</v>
      </c>
      <c r="Z235" s="90"/>
    </row>
    <row r="236" spans="1:26" s="24" customFormat="1" ht="15.75" outlineLevel="6">
      <c r="A236" s="32" t="s">
        <v>118</v>
      </c>
      <c r="B236" s="33" t="s">
        <v>62</v>
      </c>
      <c r="C236" s="59" t="s">
        <v>274</v>
      </c>
      <c r="D236" s="33" t="s">
        <v>117</v>
      </c>
      <c r="E236" s="33"/>
      <c r="F236" s="52">
        <v>1417.64057</v>
      </c>
      <c r="G236" s="113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97"/>
      <c r="X236" s="52">
        <v>1417.641</v>
      </c>
      <c r="Y236" s="80">
        <f t="shared" si="30"/>
        <v>100.00003033208904</v>
      </c>
      <c r="Z236" s="158"/>
    </row>
    <row r="237" spans="1:25" s="24" customFormat="1" ht="15.75" outlineLevel="3">
      <c r="A237" s="8" t="s">
        <v>35</v>
      </c>
      <c r="B237" s="9" t="s">
        <v>11</v>
      </c>
      <c r="C237" s="9" t="s">
        <v>245</v>
      </c>
      <c r="D237" s="9" t="s">
        <v>5</v>
      </c>
      <c r="E237" s="9"/>
      <c r="F237" s="49">
        <f>F238+F243</f>
        <v>6826.79</v>
      </c>
      <c r="G237" s="69" t="e">
        <f>#REF!+#REF!+G243+#REF!</f>
        <v>#REF!</v>
      </c>
      <c r="H237" s="10" t="e">
        <f>#REF!+#REF!+H243+#REF!</f>
        <v>#REF!</v>
      </c>
      <c r="I237" s="10" t="e">
        <f>#REF!+#REF!+I243+#REF!</f>
        <v>#REF!</v>
      </c>
      <c r="J237" s="10" t="e">
        <f>#REF!+#REF!+J243+#REF!</f>
        <v>#REF!</v>
      </c>
      <c r="K237" s="10" t="e">
        <f>#REF!+#REF!+K243+#REF!</f>
        <v>#REF!</v>
      </c>
      <c r="L237" s="10" t="e">
        <f>#REF!+#REF!+L243+#REF!</f>
        <v>#REF!</v>
      </c>
      <c r="M237" s="10" t="e">
        <f>#REF!+#REF!+M243+#REF!</f>
        <v>#REF!</v>
      </c>
      <c r="N237" s="10" t="e">
        <f>#REF!+#REF!+N243+#REF!</f>
        <v>#REF!</v>
      </c>
      <c r="O237" s="10" t="e">
        <f>#REF!+#REF!+O243+#REF!</f>
        <v>#REF!</v>
      </c>
      <c r="P237" s="10" t="e">
        <f>#REF!+#REF!+P243+#REF!</f>
        <v>#REF!</v>
      </c>
      <c r="Q237" s="10" t="e">
        <f>#REF!+#REF!+Q243+#REF!</f>
        <v>#REF!</v>
      </c>
      <c r="R237" s="10" t="e">
        <f>#REF!+#REF!+R243+#REF!</f>
        <v>#REF!</v>
      </c>
      <c r="S237" s="10" t="e">
        <f>#REF!+#REF!+S243+#REF!</f>
        <v>#REF!</v>
      </c>
      <c r="T237" s="10" t="e">
        <f>#REF!+#REF!+T243+#REF!</f>
        <v>#REF!</v>
      </c>
      <c r="U237" s="10" t="e">
        <f>#REF!+#REF!+U243+#REF!</f>
        <v>#REF!</v>
      </c>
      <c r="V237" s="10" t="e">
        <f>#REF!+#REF!+V243+#REF!</f>
        <v>#REF!</v>
      </c>
      <c r="X237" s="49">
        <f>X238+X243</f>
        <v>126.79</v>
      </c>
      <c r="Y237" s="80">
        <f t="shared" si="30"/>
        <v>1.8572418369394696</v>
      </c>
    </row>
    <row r="238" spans="1:25" s="24" customFormat="1" ht="31.5" outlineLevel="3">
      <c r="A238" s="21" t="s">
        <v>134</v>
      </c>
      <c r="B238" s="9" t="s">
        <v>11</v>
      </c>
      <c r="C238" s="9" t="s">
        <v>246</v>
      </c>
      <c r="D238" s="9" t="s">
        <v>5</v>
      </c>
      <c r="E238" s="9"/>
      <c r="F238" s="49">
        <f>F239</f>
        <v>6700</v>
      </c>
      <c r="G238" s="69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X238" s="49">
        <f>X239</f>
        <v>0</v>
      </c>
      <c r="Y238" s="80">
        <f t="shared" si="30"/>
        <v>0</v>
      </c>
    </row>
    <row r="239" spans="1:25" s="24" customFormat="1" ht="31.5" outlineLevel="3">
      <c r="A239" s="21" t="s">
        <v>136</v>
      </c>
      <c r="B239" s="9" t="s">
        <v>11</v>
      </c>
      <c r="C239" s="9" t="s">
        <v>247</v>
      </c>
      <c r="D239" s="9" t="s">
        <v>5</v>
      </c>
      <c r="E239" s="9"/>
      <c r="F239" s="49">
        <f>F240</f>
        <v>6700</v>
      </c>
      <c r="G239" s="69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X239" s="49">
        <f>X240</f>
        <v>0</v>
      </c>
      <c r="Y239" s="80">
        <f t="shared" si="30"/>
        <v>0</v>
      </c>
    </row>
    <row r="240" spans="1:25" s="24" customFormat="1" ht="48" customHeight="1" outlineLevel="3">
      <c r="A240" s="40" t="s">
        <v>411</v>
      </c>
      <c r="B240" s="18" t="s">
        <v>11</v>
      </c>
      <c r="C240" s="18" t="s">
        <v>410</v>
      </c>
      <c r="D240" s="18" t="s">
        <v>5</v>
      </c>
      <c r="E240" s="18"/>
      <c r="F240" s="50">
        <f>F241</f>
        <v>6700</v>
      </c>
      <c r="G240" s="69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X240" s="50">
        <f>X241</f>
        <v>0</v>
      </c>
      <c r="Y240" s="80">
        <f t="shared" si="30"/>
        <v>0</v>
      </c>
    </row>
    <row r="241" spans="1:25" s="24" customFormat="1" ht="15.75" outlineLevel="3">
      <c r="A241" s="5" t="s">
        <v>96</v>
      </c>
      <c r="B241" s="6" t="s">
        <v>11</v>
      </c>
      <c r="C241" s="6" t="s">
        <v>410</v>
      </c>
      <c r="D241" s="6" t="s">
        <v>97</v>
      </c>
      <c r="E241" s="6"/>
      <c r="F241" s="51">
        <f>F242</f>
        <v>6700</v>
      </c>
      <c r="G241" s="69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X241" s="51">
        <f>X242</f>
        <v>0</v>
      </c>
      <c r="Y241" s="80">
        <f t="shared" si="30"/>
        <v>0</v>
      </c>
    </row>
    <row r="242" spans="1:25" s="24" customFormat="1" ht="31.5" outlineLevel="3">
      <c r="A242" s="32" t="s">
        <v>98</v>
      </c>
      <c r="B242" s="33" t="s">
        <v>11</v>
      </c>
      <c r="C242" s="33" t="s">
        <v>410</v>
      </c>
      <c r="D242" s="33" t="s">
        <v>99</v>
      </c>
      <c r="E242" s="33"/>
      <c r="F242" s="52">
        <v>6700</v>
      </c>
      <c r="G242" s="69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X242" s="52">
        <v>0</v>
      </c>
      <c r="Y242" s="80">
        <f t="shared" si="30"/>
        <v>0</v>
      </c>
    </row>
    <row r="243" spans="1:25" s="24" customFormat="1" ht="15.75" outlineLevel="5">
      <c r="A243" s="13" t="s">
        <v>143</v>
      </c>
      <c r="B243" s="9" t="s">
        <v>11</v>
      </c>
      <c r="C243" s="9" t="s">
        <v>245</v>
      </c>
      <c r="D243" s="9" t="s">
        <v>5</v>
      </c>
      <c r="E243" s="9"/>
      <c r="F243" s="49">
        <f>F244+F250+F254</f>
        <v>126.79</v>
      </c>
      <c r="G243" s="69" t="e">
        <f>#REF!</f>
        <v>#REF!</v>
      </c>
      <c r="H243" s="10" t="e">
        <f>#REF!</f>
        <v>#REF!</v>
      </c>
      <c r="I243" s="10" t="e">
        <f>#REF!</f>
        <v>#REF!</v>
      </c>
      <c r="J243" s="10" t="e">
        <f>#REF!</f>
        <v>#REF!</v>
      </c>
      <c r="K243" s="10" t="e">
        <f>#REF!</f>
        <v>#REF!</v>
      </c>
      <c r="L243" s="10" t="e">
        <f>#REF!</f>
        <v>#REF!</v>
      </c>
      <c r="M243" s="10" t="e">
        <f>#REF!</f>
        <v>#REF!</v>
      </c>
      <c r="N243" s="10" t="e">
        <f>#REF!</f>
        <v>#REF!</v>
      </c>
      <c r="O243" s="10" t="e">
        <f>#REF!</f>
        <v>#REF!</v>
      </c>
      <c r="P243" s="10" t="e">
        <f>#REF!</f>
        <v>#REF!</v>
      </c>
      <c r="Q243" s="10" t="e">
        <f>#REF!</f>
        <v>#REF!</v>
      </c>
      <c r="R243" s="10" t="e">
        <f>#REF!</f>
        <v>#REF!</v>
      </c>
      <c r="S243" s="10" t="e">
        <f>#REF!</f>
        <v>#REF!</v>
      </c>
      <c r="T243" s="10" t="e">
        <f>#REF!</f>
        <v>#REF!</v>
      </c>
      <c r="U243" s="10" t="e">
        <f>#REF!</f>
        <v>#REF!</v>
      </c>
      <c r="V243" s="10" t="e">
        <f>#REF!</f>
        <v>#REF!</v>
      </c>
      <c r="X243" s="49">
        <f>X244+X250+X254</f>
        <v>126.79</v>
      </c>
      <c r="Y243" s="80">
        <f t="shared" si="30"/>
        <v>100</v>
      </c>
    </row>
    <row r="244" spans="1:25" s="24" customFormat="1" ht="33" customHeight="1" outlineLevel="5">
      <c r="A244" s="34" t="s">
        <v>219</v>
      </c>
      <c r="B244" s="18" t="s">
        <v>11</v>
      </c>
      <c r="C244" s="18" t="s">
        <v>276</v>
      </c>
      <c r="D244" s="18" t="s">
        <v>5</v>
      </c>
      <c r="E244" s="18"/>
      <c r="F244" s="50">
        <f>F245+F248</f>
        <v>0</v>
      </c>
      <c r="G244" s="68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X244" s="50">
        <f>X245+X248</f>
        <v>0</v>
      </c>
      <c r="Y244" s="80">
        <v>0</v>
      </c>
    </row>
    <row r="245" spans="1:25" s="24" customFormat="1" ht="53.25" customHeight="1" outlineLevel="5">
      <c r="A245" s="5" t="s">
        <v>150</v>
      </c>
      <c r="B245" s="6" t="s">
        <v>11</v>
      </c>
      <c r="C245" s="6" t="s">
        <v>277</v>
      </c>
      <c r="D245" s="6" t="s">
        <v>5</v>
      </c>
      <c r="E245" s="6"/>
      <c r="F245" s="51">
        <f>F246</f>
        <v>0</v>
      </c>
      <c r="G245" s="68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X245" s="51">
        <f>X246</f>
        <v>0</v>
      </c>
      <c r="Y245" s="80">
        <v>0</v>
      </c>
    </row>
    <row r="246" spans="1:25" s="24" customFormat="1" ht="15.75" outlineLevel="5">
      <c r="A246" s="32" t="s">
        <v>96</v>
      </c>
      <c r="B246" s="33" t="s">
        <v>11</v>
      </c>
      <c r="C246" s="33" t="s">
        <v>277</v>
      </c>
      <c r="D246" s="33" t="s">
        <v>97</v>
      </c>
      <c r="E246" s="33"/>
      <c r="F246" s="52">
        <f>F247</f>
        <v>0</v>
      </c>
      <c r="G246" s="68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X246" s="52">
        <f>X247</f>
        <v>0</v>
      </c>
      <c r="Y246" s="80">
        <v>0</v>
      </c>
    </row>
    <row r="247" spans="1:25" s="24" customFormat="1" ht="31.5" outlineLevel="5">
      <c r="A247" s="32" t="s">
        <v>98</v>
      </c>
      <c r="B247" s="33" t="s">
        <v>11</v>
      </c>
      <c r="C247" s="33" t="s">
        <v>277</v>
      </c>
      <c r="D247" s="33" t="s">
        <v>99</v>
      </c>
      <c r="E247" s="33"/>
      <c r="F247" s="52">
        <v>0</v>
      </c>
      <c r="G247" s="68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X247" s="52">
        <v>0</v>
      </c>
      <c r="Y247" s="80" t="e">
        <f t="shared" si="30"/>
        <v>#DIV/0!</v>
      </c>
    </row>
    <row r="248" spans="1:25" s="24" customFormat="1" ht="31.5" outlineLevel="5">
      <c r="A248" s="5" t="s">
        <v>151</v>
      </c>
      <c r="B248" s="6" t="s">
        <v>11</v>
      </c>
      <c r="C248" s="6" t="s">
        <v>380</v>
      </c>
      <c r="D248" s="6" t="s">
        <v>5</v>
      </c>
      <c r="E248" s="6"/>
      <c r="F248" s="51">
        <f>F249</f>
        <v>0</v>
      </c>
      <c r="G248" s="68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X248" s="51">
        <f>X249</f>
        <v>0</v>
      </c>
      <c r="Y248" s="80" t="e">
        <f t="shared" si="30"/>
        <v>#DIV/0!</v>
      </c>
    </row>
    <row r="249" spans="1:25" s="24" customFormat="1" ht="94.5" outlineLevel="5">
      <c r="A249" s="60" t="s">
        <v>364</v>
      </c>
      <c r="B249" s="59" t="s">
        <v>11</v>
      </c>
      <c r="C249" s="59" t="s">
        <v>380</v>
      </c>
      <c r="D249" s="59" t="s">
        <v>356</v>
      </c>
      <c r="E249" s="59"/>
      <c r="F249" s="61">
        <v>0</v>
      </c>
      <c r="G249" s="68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X249" s="61">
        <v>0</v>
      </c>
      <c r="Y249" s="80">
        <v>0</v>
      </c>
    </row>
    <row r="250" spans="1:25" s="24" customFormat="1" ht="31.5" outlineLevel="5">
      <c r="A250" s="34" t="s">
        <v>381</v>
      </c>
      <c r="B250" s="18" t="s">
        <v>11</v>
      </c>
      <c r="C250" s="18" t="s">
        <v>275</v>
      </c>
      <c r="D250" s="18" t="s">
        <v>5</v>
      </c>
      <c r="E250" s="18"/>
      <c r="F250" s="86">
        <f>F251</f>
        <v>0</v>
      </c>
      <c r="G250" s="87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92"/>
      <c r="X250" s="86">
        <f>X251</f>
        <v>0</v>
      </c>
      <c r="Y250" s="80">
        <v>0</v>
      </c>
    </row>
    <row r="251" spans="1:25" s="24" customFormat="1" ht="47.25" outlineLevel="5">
      <c r="A251" s="5" t="s">
        <v>152</v>
      </c>
      <c r="B251" s="6" t="s">
        <v>11</v>
      </c>
      <c r="C251" s="6" t="s">
        <v>278</v>
      </c>
      <c r="D251" s="6" t="s">
        <v>5</v>
      </c>
      <c r="E251" s="6"/>
      <c r="F251" s="56">
        <f>F252</f>
        <v>0</v>
      </c>
      <c r="G251" s="87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92"/>
      <c r="X251" s="56">
        <f>X252</f>
        <v>0</v>
      </c>
      <c r="Y251" s="80">
        <v>0</v>
      </c>
    </row>
    <row r="252" spans="1:25" s="24" customFormat="1" ht="15.75" outlineLevel="5">
      <c r="A252" s="32" t="s">
        <v>96</v>
      </c>
      <c r="B252" s="33" t="s">
        <v>11</v>
      </c>
      <c r="C252" s="33" t="s">
        <v>278</v>
      </c>
      <c r="D252" s="33" t="s">
        <v>97</v>
      </c>
      <c r="E252" s="33"/>
      <c r="F252" s="57">
        <f>F253</f>
        <v>0</v>
      </c>
      <c r="G252" s="87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92"/>
      <c r="X252" s="57">
        <f>X253</f>
        <v>0</v>
      </c>
      <c r="Y252" s="80">
        <v>0</v>
      </c>
    </row>
    <row r="253" spans="1:25" s="24" customFormat="1" ht="31.5" outlineLevel="5">
      <c r="A253" s="32" t="s">
        <v>98</v>
      </c>
      <c r="B253" s="33" t="s">
        <v>11</v>
      </c>
      <c r="C253" s="33" t="s">
        <v>278</v>
      </c>
      <c r="D253" s="33" t="s">
        <v>99</v>
      </c>
      <c r="E253" s="33"/>
      <c r="F253" s="57">
        <v>0</v>
      </c>
      <c r="G253" s="87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92"/>
      <c r="X253" s="57">
        <v>0</v>
      </c>
      <c r="Y253" s="80">
        <v>0</v>
      </c>
    </row>
    <row r="254" spans="1:25" s="24" customFormat="1" ht="31.5" outlineLevel="5">
      <c r="A254" s="34" t="s">
        <v>425</v>
      </c>
      <c r="B254" s="18" t="s">
        <v>71</v>
      </c>
      <c r="C254" s="18" t="s">
        <v>376</v>
      </c>
      <c r="D254" s="18" t="s">
        <v>5</v>
      </c>
      <c r="E254" s="33"/>
      <c r="F254" s="50">
        <f>F255</f>
        <v>126.79</v>
      </c>
      <c r="G254" s="68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X254" s="50">
        <f>X255</f>
        <v>126.79</v>
      </c>
      <c r="Y254" s="80">
        <f t="shared" si="30"/>
        <v>100</v>
      </c>
    </row>
    <row r="255" spans="1:25" s="24" customFormat="1" ht="15.75" outlineLevel="5">
      <c r="A255" s="5" t="s">
        <v>96</v>
      </c>
      <c r="B255" s="6" t="s">
        <v>71</v>
      </c>
      <c r="C255" s="6" t="s">
        <v>377</v>
      </c>
      <c r="D255" s="6" t="s">
        <v>97</v>
      </c>
      <c r="E255" s="33"/>
      <c r="F255" s="51">
        <f>F256</f>
        <v>126.79</v>
      </c>
      <c r="G255" s="68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X255" s="51">
        <f>X256</f>
        <v>126.79</v>
      </c>
      <c r="Y255" s="80">
        <f t="shared" si="30"/>
        <v>100</v>
      </c>
    </row>
    <row r="256" spans="1:26" s="24" customFormat="1" ht="31.5" outlineLevel="5">
      <c r="A256" s="36" t="s">
        <v>98</v>
      </c>
      <c r="B256" s="33" t="s">
        <v>71</v>
      </c>
      <c r="C256" s="33" t="s">
        <v>377</v>
      </c>
      <c r="D256" s="33" t="s">
        <v>99</v>
      </c>
      <c r="E256" s="33"/>
      <c r="F256" s="52">
        <v>126.79</v>
      </c>
      <c r="G256" s="68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X256" s="52">
        <v>126.79</v>
      </c>
      <c r="Y256" s="80">
        <f t="shared" si="30"/>
        <v>100</v>
      </c>
      <c r="Z256" s="90"/>
    </row>
    <row r="257" spans="1:26" s="24" customFormat="1" ht="18.75" outlineLevel="6">
      <c r="A257" s="15" t="s">
        <v>64</v>
      </c>
      <c r="B257" s="29" t="s">
        <v>55</v>
      </c>
      <c r="C257" s="29" t="s">
        <v>245</v>
      </c>
      <c r="D257" s="29" t="s">
        <v>5</v>
      </c>
      <c r="E257" s="29"/>
      <c r="F257" s="55">
        <f>F294+F258+F269</f>
        <v>19465.54305</v>
      </c>
      <c r="G257" s="81" t="e">
        <f>#REF!+G294</f>
        <v>#REF!</v>
      </c>
      <c r="H257" s="48" t="e">
        <f>#REF!+H294</f>
        <v>#REF!</v>
      </c>
      <c r="I257" s="48" t="e">
        <f>#REF!+I294</f>
        <v>#REF!</v>
      </c>
      <c r="J257" s="48" t="e">
        <f>#REF!+J294</f>
        <v>#REF!</v>
      </c>
      <c r="K257" s="48" t="e">
        <f>#REF!+K294</f>
        <v>#REF!</v>
      </c>
      <c r="L257" s="48" t="e">
        <f>#REF!+L294</f>
        <v>#REF!</v>
      </c>
      <c r="M257" s="48" t="e">
        <f>#REF!+M294</f>
        <v>#REF!</v>
      </c>
      <c r="N257" s="48" t="e">
        <f>#REF!+N294</f>
        <v>#REF!</v>
      </c>
      <c r="O257" s="48" t="e">
        <f>#REF!+O294</f>
        <v>#REF!</v>
      </c>
      <c r="P257" s="48" t="e">
        <f>#REF!+P294</f>
        <v>#REF!</v>
      </c>
      <c r="Q257" s="48" t="e">
        <f>#REF!+Q294</f>
        <v>#REF!</v>
      </c>
      <c r="R257" s="48" t="e">
        <f>#REF!+R294</f>
        <v>#REF!</v>
      </c>
      <c r="S257" s="48" t="e">
        <f>#REF!+S294</f>
        <v>#REF!</v>
      </c>
      <c r="T257" s="48" t="e">
        <f>#REF!+T294</f>
        <v>#REF!</v>
      </c>
      <c r="U257" s="48" t="e">
        <f>#REF!+U294</f>
        <v>#REF!</v>
      </c>
      <c r="V257" s="48" t="e">
        <f>#REF!+V294</f>
        <v>#REF!</v>
      </c>
      <c r="W257" s="97"/>
      <c r="X257" s="55">
        <f>X294+X258+X269</f>
        <v>19256.487</v>
      </c>
      <c r="Y257" s="80">
        <f t="shared" si="30"/>
        <v>98.92601994476594</v>
      </c>
      <c r="Z257" s="90"/>
    </row>
    <row r="258" spans="1:26" s="24" customFormat="1" ht="18.75" outlineLevel="6">
      <c r="A258" s="41" t="s">
        <v>210</v>
      </c>
      <c r="B258" s="9" t="s">
        <v>208</v>
      </c>
      <c r="C258" s="9" t="s">
        <v>245</v>
      </c>
      <c r="D258" s="9" t="s">
        <v>5</v>
      </c>
      <c r="E258" s="9"/>
      <c r="F258" s="49">
        <f>F259+F264</f>
        <v>8881.2057</v>
      </c>
      <c r="G258" s="81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97"/>
      <c r="X258" s="49">
        <f>X259+X264</f>
        <v>8706.778999999999</v>
      </c>
      <c r="Y258" s="80">
        <f t="shared" si="30"/>
        <v>98.03600202616632</v>
      </c>
      <c r="Z258" s="90"/>
    </row>
    <row r="259" spans="1:26" s="24" customFormat="1" ht="31.5" outlineLevel="6">
      <c r="A259" s="21" t="s">
        <v>134</v>
      </c>
      <c r="B259" s="9" t="s">
        <v>208</v>
      </c>
      <c r="C259" s="9" t="s">
        <v>246</v>
      </c>
      <c r="D259" s="9" t="s">
        <v>5</v>
      </c>
      <c r="E259" s="9"/>
      <c r="F259" s="49">
        <f>F260</f>
        <v>622.55133</v>
      </c>
      <c r="G259" s="81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97"/>
      <c r="X259" s="49">
        <f>X260</f>
        <v>474.711</v>
      </c>
      <c r="Y259" s="80">
        <f t="shared" si="30"/>
        <v>76.25250756431602</v>
      </c>
      <c r="Z259" s="90"/>
    </row>
    <row r="260" spans="1:26" s="24" customFormat="1" ht="31.5" outlineLevel="6">
      <c r="A260" s="21" t="s">
        <v>136</v>
      </c>
      <c r="B260" s="9" t="s">
        <v>208</v>
      </c>
      <c r="C260" s="9" t="s">
        <v>247</v>
      </c>
      <c r="D260" s="9" t="s">
        <v>5</v>
      </c>
      <c r="E260" s="9"/>
      <c r="F260" s="49">
        <f>F261</f>
        <v>622.55133</v>
      </c>
      <c r="G260" s="81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97"/>
      <c r="X260" s="49">
        <f>X261</f>
        <v>474.711</v>
      </c>
      <c r="Y260" s="80">
        <f t="shared" si="30"/>
        <v>76.25250756431602</v>
      </c>
      <c r="Z260" s="90"/>
    </row>
    <row r="261" spans="1:26" s="24" customFormat="1" ht="18.75" outlineLevel="6">
      <c r="A261" s="54" t="s">
        <v>209</v>
      </c>
      <c r="B261" s="18" t="s">
        <v>208</v>
      </c>
      <c r="C261" s="18" t="s">
        <v>279</v>
      </c>
      <c r="D261" s="18" t="s">
        <v>5</v>
      </c>
      <c r="E261" s="18"/>
      <c r="F261" s="50">
        <f>F262</f>
        <v>622.55133</v>
      </c>
      <c r="G261" s="81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97"/>
      <c r="X261" s="50">
        <f>X262</f>
        <v>474.711</v>
      </c>
      <c r="Y261" s="80">
        <f t="shared" si="30"/>
        <v>76.25250756431602</v>
      </c>
      <c r="Z261" s="90"/>
    </row>
    <row r="262" spans="1:26" s="24" customFormat="1" ht="20.25" customHeight="1" outlineLevel="6">
      <c r="A262" s="5" t="s">
        <v>96</v>
      </c>
      <c r="B262" s="6" t="s">
        <v>208</v>
      </c>
      <c r="C262" s="6" t="s">
        <v>279</v>
      </c>
      <c r="D262" s="6" t="s">
        <v>97</v>
      </c>
      <c r="E262" s="6"/>
      <c r="F262" s="51">
        <f>F263</f>
        <v>622.55133</v>
      </c>
      <c r="G262" s="81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97"/>
      <c r="X262" s="51">
        <f>X263</f>
        <v>474.711</v>
      </c>
      <c r="Y262" s="80">
        <f t="shared" si="30"/>
        <v>76.25250756431602</v>
      </c>
      <c r="Z262" s="90"/>
    </row>
    <row r="263" spans="1:26" s="24" customFormat="1" ht="31.5" outlineLevel="6">
      <c r="A263" s="32" t="s">
        <v>98</v>
      </c>
      <c r="B263" s="33" t="s">
        <v>208</v>
      </c>
      <c r="C263" s="33" t="s">
        <v>279</v>
      </c>
      <c r="D263" s="33" t="s">
        <v>99</v>
      </c>
      <c r="E263" s="33"/>
      <c r="F263" s="52">
        <v>622.55133</v>
      </c>
      <c r="G263" s="81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97"/>
      <c r="X263" s="52">
        <v>474.711</v>
      </c>
      <c r="Y263" s="80">
        <f t="shared" si="30"/>
        <v>76.25250756431602</v>
      </c>
      <c r="Z263" s="90"/>
    </row>
    <row r="264" spans="1:25" s="24" customFormat="1" ht="15.75" outlineLevel="6">
      <c r="A264" s="13" t="s">
        <v>143</v>
      </c>
      <c r="B264" s="9" t="s">
        <v>208</v>
      </c>
      <c r="C264" s="9" t="s">
        <v>245</v>
      </c>
      <c r="D264" s="9" t="s">
        <v>5</v>
      </c>
      <c r="E264" s="9"/>
      <c r="F264" s="49">
        <f>F265</f>
        <v>8258.65437</v>
      </c>
      <c r="G264" s="134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97"/>
      <c r="X264" s="49">
        <f>X265</f>
        <v>8232.068</v>
      </c>
      <c r="Y264" s="80">
        <f t="shared" si="30"/>
        <v>99.67807866985477</v>
      </c>
    </row>
    <row r="265" spans="1:25" s="24" customFormat="1" ht="31.5" outlineLevel="6">
      <c r="A265" s="40" t="s">
        <v>382</v>
      </c>
      <c r="B265" s="18" t="s">
        <v>208</v>
      </c>
      <c r="C265" s="18" t="s">
        <v>385</v>
      </c>
      <c r="D265" s="18" t="s">
        <v>5</v>
      </c>
      <c r="E265" s="18"/>
      <c r="F265" s="50">
        <f>F266</f>
        <v>8258.65437</v>
      </c>
      <c r="G265" s="134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97"/>
      <c r="X265" s="50">
        <f>X266</f>
        <v>8232.068</v>
      </c>
      <c r="Y265" s="80">
        <f t="shared" si="30"/>
        <v>99.67807866985477</v>
      </c>
    </row>
    <row r="266" spans="1:25" s="24" customFormat="1" ht="33.75" customHeight="1" outlineLevel="6">
      <c r="A266" s="5" t="s">
        <v>386</v>
      </c>
      <c r="B266" s="6" t="s">
        <v>208</v>
      </c>
      <c r="C266" s="6" t="s">
        <v>384</v>
      </c>
      <c r="D266" s="6" t="s">
        <v>5</v>
      </c>
      <c r="E266" s="11"/>
      <c r="F266" s="51">
        <f>F267</f>
        <v>8258.65437</v>
      </c>
      <c r="G266" s="134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97"/>
      <c r="X266" s="51">
        <f>X267</f>
        <v>8232.068</v>
      </c>
      <c r="Y266" s="80">
        <f t="shared" si="30"/>
        <v>99.67807866985477</v>
      </c>
    </row>
    <row r="267" spans="1:25" s="24" customFormat="1" ht="15.75" outlineLevel="6">
      <c r="A267" s="100" t="s">
        <v>96</v>
      </c>
      <c r="B267" s="101" t="s">
        <v>208</v>
      </c>
      <c r="C267" s="101" t="s">
        <v>384</v>
      </c>
      <c r="D267" s="101" t="s">
        <v>97</v>
      </c>
      <c r="E267" s="102"/>
      <c r="F267" s="105">
        <f>F268</f>
        <v>8258.65437</v>
      </c>
      <c r="G267" s="136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20"/>
      <c r="X267" s="105">
        <f>X268</f>
        <v>8232.068</v>
      </c>
      <c r="Y267" s="80">
        <f t="shared" si="30"/>
        <v>99.67807866985477</v>
      </c>
    </row>
    <row r="268" spans="1:26" s="24" customFormat="1" ht="31.5" outlineLevel="6">
      <c r="A268" s="32" t="s">
        <v>98</v>
      </c>
      <c r="B268" s="33" t="s">
        <v>208</v>
      </c>
      <c r="C268" s="33" t="s">
        <v>384</v>
      </c>
      <c r="D268" s="33" t="s">
        <v>99</v>
      </c>
      <c r="E268" s="11"/>
      <c r="F268" s="52">
        <f>7076.68998+1181.96439</f>
        <v>8258.65437</v>
      </c>
      <c r="G268" s="134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97"/>
      <c r="X268" s="52">
        <v>8232.068</v>
      </c>
      <c r="Y268" s="80">
        <f t="shared" si="30"/>
        <v>99.67807866985477</v>
      </c>
      <c r="Z268" s="90"/>
    </row>
    <row r="269" spans="1:26" s="24" customFormat="1" ht="18.75" outlineLevel="6">
      <c r="A269" s="41" t="s">
        <v>234</v>
      </c>
      <c r="B269" s="9" t="s">
        <v>235</v>
      </c>
      <c r="C269" s="9" t="s">
        <v>245</v>
      </c>
      <c r="D269" s="9" t="s">
        <v>5</v>
      </c>
      <c r="E269" s="33"/>
      <c r="F269" s="49">
        <f>F270</f>
        <v>10583.61535</v>
      </c>
      <c r="G269" s="81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97"/>
      <c r="X269" s="49">
        <f>X270</f>
        <v>10548.986</v>
      </c>
      <c r="Y269" s="80">
        <f t="shared" si="30"/>
        <v>99.67280226222508</v>
      </c>
      <c r="Z269" s="90"/>
    </row>
    <row r="270" spans="1:26" s="24" customFormat="1" ht="18.75" outlineLevel="6">
      <c r="A270" s="13" t="s">
        <v>153</v>
      </c>
      <c r="B270" s="9" t="s">
        <v>235</v>
      </c>
      <c r="C270" s="9" t="s">
        <v>245</v>
      </c>
      <c r="D270" s="9" t="s">
        <v>5</v>
      </c>
      <c r="E270" s="33"/>
      <c r="F270" s="49">
        <f>F271</f>
        <v>10583.61535</v>
      </c>
      <c r="G270" s="81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97"/>
      <c r="X270" s="49">
        <f>X271</f>
        <v>10548.986</v>
      </c>
      <c r="Y270" s="80">
        <f t="shared" si="30"/>
        <v>99.67280226222508</v>
      </c>
      <c r="Z270" s="90"/>
    </row>
    <row r="271" spans="1:26" s="24" customFormat="1" ht="31.5" outlineLevel="6">
      <c r="A271" s="34" t="s">
        <v>220</v>
      </c>
      <c r="B271" s="18" t="s">
        <v>235</v>
      </c>
      <c r="C271" s="18" t="s">
        <v>280</v>
      </c>
      <c r="D271" s="18" t="s">
        <v>5</v>
      </c>
      <c r="E271" s="18"/>
      <c r="F271" s="50">
        <f>F278+F272+F281+F284+F287+F291+F290</f>
        <v>10583.61535</v>
      </c>
      <c r="G271" s="66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X271" s="50">
        <f>X278+X272+X281+X284+X287+X291+X290</f>
        <v>10548.986</v>
      </c>
      <c r="Y271" s="80">
        <f t="shared" si="30"/>
        <v>99.67280226222508</v>
      </c>
      <c r="Z271" s="90"/>
    </row>
    <row r="272" spans="1:26" s="24" customFormat="1" ht="47.25" outlineLevel="6">
      <c r="A272" s="5" t="s">
        <v>206</v>
      </c>
      <c r="B272" s="6" t="s">
        <v>235</v>
      </c>
      <c r="C272" s="6" t="s">
        <v>281</v>
      </c>
      <c r="D272" s="6" t="s">
        <v>5</v>
      </c>
      <c r="E272" s="6"/>
      <c r="F272" s="51">
        <f>F273+F276</f>
        <v>302.842</v>
      </c>
      <c r="G272" s="66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X272" s="51">
        <f>X273+X276</f>
        <v>237.864</v>
      </c>
      <c r="Y272" s="80">
        <f aca="true" t="shared" si="32" ref="Y272:Y336">X272/F272*100</f>
        <v>78.54392719635982</v>
      </c>
      <c r="Z272" s="90"/>
    </row>
    <row r="273" spans="1:26" s="24" customFormat="1" ht="18.75" outlineLevel="6">
      <c r="A273" s="100" t="s">
        <v>96</v>
      </c>
      <c r="B273" s="101" t="s">
        <v>235</v>
      </c>
      <c r="C273" s="101" t="s">
        <v>281</v>
      </c>
      <c r="D273" s="101" t="s">
        <v>97</v>
      </c>
      <c r="E273" s="101"/>
      <c r="F273" s="105">
        <f>F275+F274</f>
        <v>302.842</v>
      </c>
      <c r="G273" s="106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8"/>
      <c r="X273" s="105">
        <f>X275+X274</f>
        <v>237.864</v>
      </c>
      <c r="Y273" s="80">
        <f t="shared" si="32"/>
        <v>78.54392719635982</v>
      </c>
      <c r="Z273" s="90"/>
    </row>
    <row r="274" spans="1:26" s="24" customFormat="1" ht="31.5" outlineLevel="6">
      <c r="A274" s="32" t="s">
        <v>350</v>
      </c>
      <c r="B274" s="33" t="s">
        <v>235</v>
      </c>
      <c r="C274" s="33" t="s">
        <v>281</v>
      </c>
      <c r="D274" s="33" t="s">
        <v>351</v>
      </c>
      <c r="E274" s="33"/>
      <c r="F274" s="52">
        <v>0</v>
      </c>
      <c r="G274" s="66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X274" s="52">
        <v>0</v>
      </c>
      <c r="Y274" s="80">
        <v>0</v>
      </c>
      <c r="Z274" s="90"/>
    </row>
    <row r="275" spans="1:26" s="24" customFormat="1" ht="31.5" outlineLevel="6">
      <c r="A275" s="32" t="s">
        <v>98</v>
      </c>
      <c r="B275" s="33" t="s">
        <v>235</v>
      </c>
      <c r="C275" s="33" t="s">
        <v>281</v>
      </c>
      <c r="D275" s="33" t="s">
        <v>99</v>
      </c>
      <c r="E275" s="33"/>
      <c r="F275" s="52">
        <v>302.842</v>
      </c>
      <c r="G275" s="66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X275" s="52">
        <v>237.864</v>
      </c>
      <c r="Y275" s="80">
        <f t="shared" si="32"/>
        <v>78.54392719635982</v>
      </c>
      <c r="Z275" s="90"/>
    </row>
    <row r="276" spans="1:26" s="24" customFormat="1" ht="18.75" outlineLevel="6">
      <c r="A276" s="100" t="s">
        <v>367</v>
      </c>
      <c r="B276" s="101" t="s">
        <v>235</v>
      </c>
      <c r="C276" s="101" t="s">
        <v>281</v>
      </c>
      <c r="D276" s="101" t="s">
        <v>366</v>
      </c>
      <c r="E276" s="101"/>
      <c r="F276" s="105">
        <f>F277</f>
        <v>0</v>
      </c>
      <c r="G276" s="106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8"/>
      <c r="X276" s="105">
        <f>X277</f>
        <v>0</v>
      </c>
      <c r="Y276" s="80">
        <v>0</v>
      </c>
      <c r="Z276" s="90"/>
    </row>
    <row r="277" spans="1:26" s="24" customFormat="1" ht="34.5" customHeight="1" outlineLevel="6">
      <c r="A277" s="32" t="s">
        <v>368</v>
      </c>
      <c r="B277" s="33" t="s">
        <v>235</v>
      </c>
      <c r="C277" s="33" t="s">
        <v>281</v>
      </c>
      <c r="D277" s="33" t="s">
        <v>365</v>
      </c>
      <c r="E277" s="33"/>
      <c r="F277" s="52">
        <v>0</v>
      </c>
      <c r="G277" s="66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X277" s="52">
        <v>0</v>
      </c>
      <c r="Y277" s="80">
        <v>0</v>
      </c>
      <c r="Z277" s="90"/>
    </row>
    <row r="278" spans="1:26" s="24" customFormat="1" ht="32.25" customHeight="1" outlineLevel="6">
      <c r="A278" s="5" t="s">
        <v>236</v>
      </c>
      <c r="B278" s="6" t="s">
        <v>235</v>
      </c>
      <c r="C278" s="6" t="s">
        <v>282</v>
      </c>
      <c r="D278" s="6" t="s">
        <v>5</v>
      </c>
      <c r="E278" s="6"/>
      <c r="F278" s="51">
        <f>F279</f>
        <v>599.6168</v>
      </c>
      <c r="G278" s="66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X278" s="51">
        <f>X279</f>
        <v>599.617</v>
      </c>
      <c r="Y278" s="80">
        <f t="shared" si="32"/>
        <v>100.0000333546358</v>
      </c>
      <c r="Z278" s="90"/>
    </row>
    <row r="279" spans="1:26" s="24" customFormat="1" ht="18.75" outlineLevel="6">
      <c r="A279" s="100" t="s">
        <v>96</v>
      </c>
      <c r="B279" s="101" t="s">
        <v>235</v>
      </c>
      <c r="C279" s="101" t="s">
        <v>282</v>
      </c>
      <c r="D279" s="101" t="s">
        <v>97</v>
      </c>
      <c r="E279" s="101"/>
      <c r="F279" s="105">
        <f>F280</f>
        <v>599.6168</v>
      </c>
      <c r="G279" s="106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8"/>
      <c r="X279" s="105">
        <f>X280</f>
        <v>599.617</v>
      </c>
      <c r="Y279" s="80">
        <f t="shared" si="32"/>
        <v>100.0000333546358</v>
      </c>
      <c r="Z279" s="90"/>
    </row>
    <row r="280" spans="1:26" s="24" customFormat="1" ht="31.5" outlineLevel="6">
      <c r="A280" s="32" t="s">
        <v>98</v>
      </c>
      <c r="B280" s="33" t="s">
        <v>235</v>
      </c>
      <c r="C280" s="33" t="s">
        <v>282</v>
      </c>
      <c r="D280" s="33" t="s">
        <v>99</v>
      </c>
      <c r="E280" s="33"/>
      <c r="F280" s="52">
        <v>599.6168</v>
      </c>
      <c r="G280" s="66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X280" s="52">
        <v>599.617</v>
      </c>
      <c r="Y280" s="80">
        <f t="shared" si="32"/>
        <v>100.0000333546358</v>
      </c>
      <c r="Z280" s="90"/>
    </row>
    <row r="281" spans="1:25" s="24" customFormat="1" ht="32.25" customHeight="1" outlineLevel="6">
      <c r="A281" s="5" t="s">
        <v>391</v>
      </c>
      <c r="B281" s="6" t="s">
        <v>235</v>
      </c>
      <c r="C281" s="6" t="s">
        <v>390</v>
      </c>
      <c r="D281" s="6" t="s">
        <v>5</v>
      </c>
      <c r="E281" s="6"/>
      <c r="F281" s="51">
        <f>F282</f>
        <v>827.985</v>
      </c>
      <c r="G281" s="66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X281" s="51">
        <f>X282</f>
        <v>759.394</v>
      </c>
      <c r="Y281" s="80">
        <f t="shared" si="32"/>
        <v>91.71591272788758</v>
      </c>
    </row>
    <row r="282" spans="1:25" s="24" customFormat="1" ht="18.75" outlineLevel="6">
      <c r="A282" s="100" t="s">
        <v>96</v>
      </c>
      <c r="B282" s="101" t="s">
        <v>235</v>
      </c>
      <c r="C282" s="101" t="s">
        <v>390</v>
      </c>
      <c r="D282" s="101" t="s">
        <v>97</v>
      </c>
      <c r="E282" s="101"/>
      <c r="F282" s="105">
        <f>F283</f>
        <v>827.985</v>
      </c>
      <c r="G282" s="106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8"/>
      <c r="X282" s="105">
        <f>X283</f>
        <v>759.394</v>
      </c>
      <c r="Y282" s="80">
        <f t="shared" si="32"/>
        <v>91.71591272788758</v>
      </c>
    </row>
    <row r="283" spans="1:26" s="24" customFormat="1" ht="31.5" outlineLevel="6">
      <c r="A283" s="32" t="s">
        <v>350</v>
      </c>
      <c r="B283" s="33" t="s">
        <v>235</v>
      </c>
      <c r="C283" s="33" t="s">
        <v>390</v>
      </c>
      <c r="D283" s="33" t="s">
        <v>351</v>
      </c>
      <c r="E283" s="33"/>
      <c r="F283" s="52">
        <v>827.985</v>
      </c>
      <c r="G283" s="66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X283" s="52">
        <v>759.394</v>
      </c>
      <c r="Y283" s="80">
        <f t="shared" si="32"/>
        <v>91.71591272788758</v>
      </c>
      <c r="Z283" s="90"/>
    </row>
    <row r="284" spans="1:26" s="24" customFormat="1" ht="51.75" customHeight="1" outlineLevel="6">
      <c r="A284" s="5" t="s">
        <v>393</v>
      </c>
      <c r="B284" s="6" t="s">
        <v>235</v>
      </c>
      <c r="C284" s="6" t="s">
        <v>392</v>
      </c>
      <c r="D284" s="6" t="s">
        <v>5</v>
      </c>
      <c r="E284" s="6"/>
      <c r="F284" s="51">
        <f>F285</f>
        <v>3037.5741</v>
      </c>
      <c r="G284" s="66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X284" s="51">
        <f>X285</f>
        <v>3037.574</v>
      </c>
      <c r="Y284" s="80">
        <f t="shared" si="32"/>
        <v>99.99999670789926</v>
      </c>
      <c r="Z284" s="90"/>
    </row>
    <row r="285" spans="1:26" s="24" customFormat="1" ht="18.75" outlineLevel="6">
      <c r="A285" s="100" t="s">
        <v>96</v>
      </c>
      <c r="B285" s="101" t="s">
        <v>235</v>
      </c>
      <c r="C285" s="101" t="s">
        <v>392</v>
      </c>
      <c r="D285" s="101" t="s">
        <v>97</v>
      </c>
      <c r="E285" s="101"/>
      <c r="F285" s="105">
        <f>F286</f>
        <v>3037.5741</v>
      </c>
      <c r="G285" s="106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8"/>
      <c r="X285" s="105">
        <f>X286</f>
        <v>3037.574</v>
      </c>
      <c r="Y285" s="80">
        <f t="shared" si="32"/>
        <v>99.99999670789926</v>
      </c>
      <c r="Z285" s="90"/>
    </row>
    <row r="286" spans="1:26" s="24" customFormat="1" ht="31.5" outlineLevel="6">
      <c r="A286" s="32" t="s">
        <v>350</v>
      </c>
      <c r="B286" s="33" t="s">
        <v>235</v>
      </c>
      <c r="C286" s="33" t="s">
        <v>392</v>
      </c>
      <c r="D286" s="33" t="s">
        <v>351</v>
      </c>
      <c r="E286" s="33"/>
      <c r="F286" s="52">
        <v>3037.5741</v>
      </c>
      <c r="G286" s="66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X286" s="52">
        <v>3037.574</v>
      </c>
      <c r="Y286" s="80">
        <f t="shared" si="32"/>
        <v>99.99999670789926</v>
      </c>
      <c r="Z286" s="90"/>
    </row>
    <row r="287" spans="1:26" s="24" customFormat="1" ht="51" customHeight="1" outlineLevel="6">
      <c r="A287" s="5" t="s">
        <v>409</v>
      </c>
      <c r="B287" s="6" t="s">
        <v>235</v>
      </c>
      <c r="C287" s="6" t="s">
        <v>408</v>
      </c>
      <c r="D287" s="6" t="s">
        <v>5</v>
      </c>
      <c r="E287" s="6"/>
      <c r="F287" s="51">
        <f>F288</f>
        <v>1488.95149</v>
      </c>
      <c r="G287" s="66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X287" s="51">
        <f>X288</f>
        <v>1488.947</v>
      </c>
      <c r="Y287" s="80">
        <f t="shared" si="32"/>
        <v>99.99969844551484</v>
      </c>
      <c r="Z287" s="90"/>
    </row>
    <row r="288" spans="1:26" s="24" customFormat="1" ht="18.75" outlineLevel="6">
      <c r="A288" s="100" t="s">
        <v>96</v>
      </c>
      <c r="B288" s="101" t="s">
        <v>235</v>
      </c>
      <c r="C288" s="101" t="s">
        <v>408</v>
      </c>
      <c r="D288" s="101" t="s">
        <v>97</v>
      </c>
      <c r="E288" s="101"/>
      <c r="F288" s="105">
        <f>F289</f>
        <v>1488.95149</v>
      </c>
      <c r="G288" s="106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8"/>
      <c r="X288" s="105">
        <f>X289</f>
        <v>1488.947</v>
      </c>
      <c r="Y288" s="80">
        <f t="shared" si="32"/>
        <v>99.99969844551484</v>
      </c>
      <c r="Z288" s="90"/>
    </row>
    <row r="289" spans="1:26" s="24" customFormat="1" ht="31.5" outlineLevel="6">
      <c r="A289" s="32" t="s">
        <v>350</v>
      </c>
      <c r="B289" s="33" t="s">
        <v>235</v>
      </c>
      <c r="C289" s="33" t="s">
        <v>408</v>
      </c>
      <c r="D289" s="33" t="s">
        <v>351</v>
      </c>
      <c r="E289" s="33"/>
      <c r="F289" s="52">
        <v>1488.95149</v>
      </c>
      <c r="G289" s="66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X289" s="52">
        <v>1488.947</v>
      </c>
      <c r="Y289" s="80">
        <f t="shared" si="32"/>
        <v>99.99969844551484</v>
      </c>
      <c r="Z289" s="90"/>
    </row>
    <row r="290" spans="1:26" s="24" customFormat="1" ht="31.5" outlineLevel="6">
      <c r="A290" s="32" t="s">
        <v>98</v>
      </c>
      <c r="B290" s="33" t="s">
        <v>235</v>
      </c>
      <c r="C290" s="33" t="s">
        <v>254</v>
      </c>
      <c r="D290" s="33" t="s">
        <v>99</v>
      </c>
      <c r="E290" s="33"/>
      <c r="F290" s="52">
        <v>0</v>
      </c>
      <c r="G290" s="66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X290" s="52">
        <v>98.944</v>
      </c>
      <c r="Y290" s="80"/>
      <c r="Z290" s="90"/>
    </row>
    <row r="291" spans="1:26" s="24" customFormat="1" ht="51" customHeight="1" outlineLevel="6">
      <c r="A291" s="5" t="s">
        <v>407</v>
      </c>
      <c r="B291" s="6" t="s">
        <v>235</v>
      </c>
      <c r="C291" s="6" t="s">
        <v>406</v>
      </c>
      <c r="D291" s="6" t="s">
        <v>5</v>
      </c>
      <c r="E291" s="6"/>
      <c r="F291" s="51">
        <f>F292</f>
        <v>4326.64596</v>
      </c>
      <c r="G291" s="66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X291" s="51">
        <f>X292</f>
        <v>4326.646</v>
      </c>
      <c r="Y291" s="80">
        <f t="shared" si="32"/>
        <v>100.00000092450365</v>
      </c>
      <c r="Z291" s="90"/>
    </row>
    <row r="292" spans="1:26" s="24" customFormat="1" ht="18.75" outlineLevel="6">
      <c r="A292" s="100" t="s">
        <v>96</v>
      </c>
      <c r="B292" s="101" t="s">
        <v>235</v>
      </c>
      <c r="C292" s="101" t="s">
        <v>406</v>
      </c>
      <c r="D292" s="101" t="s">
        <v>97</v>
      </c>
      <c r="E292" s="101"/>
      <c r="F292" s="105">
        <f>F293</f>
        <v>4326.64596</v>
      </c>
      <c r="G292" s="106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8"/>
      <c r="X292" s="105">
        <f>X293</f>
        <v>4326.646</v>
      </c>
      <c r="Y292" s="80">
        <f t="shared" si="32"/>
        <v>100.00000092450365</v>
      </c>
      <c r="Z292" s="90"/>
    </row>
    <row r="293" spans="1:26" s="24" customFormat="1" ht="31.5" outlineLevel="6">
      <c r="A293" s="32" t="s">
        <v>350</v>
      </c>
      <c r="B293" s="33" t="s">
        <v>235</v>
      </c>
      <c r="C293" s="33" t="s">
        <v>406</v>
      </c>
      <c r="D293" s="33" t="s">
        <v>351</v>
      </c>
      <c r="E293" s="33"/>
      <c r="F293" s="52">
        <v>4326.64596</v>
      </c>
      <c r="G293" s="66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X293" s="52">
        <v>4326.646</v>
      </c>
      <c r="Y293" s="80">
        <f t="shared" si="32"/>
        <v>100.00000092450365</v>
      </c>
      <c r="Z293" s="90"/>
    </row>
    <row r="294" spans="1:26" s="24" customFormat="1" ht="17.25" customHeight="1" outlineLevel="3">
      <c r="A294" s="8" t="s">
        <v>36</v>
      </c>
      <c r="B294" s="9" t="s">
        <v>12</v>
      </c>
      <c r="C294" s="9" t="s">
        <v>245</v>
      </c>
      <c r="D294" s="9" t="s">
        <v>5</v>
      </c>
      <c r="E294" s="9"/>
      <c r="F294" s="49">
        <f>+F295</f>
        <v>0.722</v>
      </c>
      <c r="G294" s="69" t="e">
        <f>#REF!+#REF!</f>
        <v>#REF!</v>
      </c>
      <c r="H294" s="10" t="e">
        <f>#REF!+#REF!</f>
        <v>#REF!</v>
      </c>
      <c r="I294" s="10" t="e">
        <f>#REF!+#REF!</f>
        <v>#REF!</v>
      </c>
      <c r="J294" s="10" t="e">
        <f>#REF!+#REF!</f>
        <v>#REF!</v>
      </c>
      <c r="K294" s="10" t="e">
        <f>#REF!+#REF!</f>
        <v>#REF!</v>
      </c>
      <c r="L294" s="10" t="e">
        <f>#REF!+#REF!</f>
        <v>#REF!</v>
      </c>
      <c r="M294" s="10" t="e">
        <f>#REF!+#REF!</f>
        <v>#REF!</v>
      </c>
      <c r="N294" s="10" t="e">
        <f>#REF!+#REF!</f>
        <v>#REF!</v>
      </c>
      <c r="O294" s="10" t="e">
        <f>#REF!+#REF!</f>
        <v>#REF!</v>
      </c>
      <c r="P294" s="10" t="e">
        <f>#REF!+#REF!</f>
        <v>#REF!</v>
      </c>
      <c r="Q294" s="10" t="e">
        <f>#REF!+#REF!</f>
        <v>#REF!</v>
      </c>
      <c r="R294" s="10" t="e">
        <f>#REF!+#REF!</f>
        <v>#REF!</v>
      </c>
      <c r="S294" s="10" t="e">
        <f>#REF!+#REF!</f>
        <v>#REF!</v>
      </c>
      <c r="T294" s="10" t="e">
        <f>#REF!+#REF!</f>
        <v>#REF!</v>
      </c>
      <c r="U294" s="10" t="e">
        <f>#REF!+#REF!</f>
        <v>#REF!</v>
      </c>
      <c r="V294" s="10" t="e">
        <f>#REF!+#REF!</f>
        <v>#REF!</v>
      </c>
      <c r="X294" s="49">
        <f>+X295</f>
        <v>0.722</v>
      </c>
      <c r="Y294" s="80">
        <f t="shared" si="32"/>
        <v>100</v>
      </c>
      <c r="Z294" s="90"/>
    </row>
    <row r="295" spans="1:26" s="24" customFormat="1" ht="17.25" customHeight="1" outlineLevel="3">
      <c r="A295" s="21" t="s">
        <v>134</v>
      </c>
      <c r="B295" s="9" t="s">
        <v>12</v>
      </c>
      <c r="C295" s="9" t="s">
        <v>246</v>
      </c>
      <c r="D295" s="9" t="s">
        <v>5</v>
      </c>
      <c r="E295" s="9"/>
      <c r="F295" s="49">
        <f>F296</f>
        <v>0.722</v>
      </c>
      <c r="G295" s="69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X295" s="49">
        <f>X296</f>
        <v>0.722</v>
      </c>
      <c r="Y295" s="80">
        <f t="shared" si="32"/>
        <v>100</v>
      </c>
      <c r="Z295" s="90"/>
    </row>
    <row r="296" spans="1:26" s="24" customFormat="1" ht="17.25" customHeight="1" outlineLevel="3">
      <c r="A296" s="21" t="s">
        <v>136</v>
      </c>
      <c r="B296" s="9" t="s">
        <v>12</v>
      </c>
      <c r="C296" s="9" t="s">
        <v>247</v>
      </c>
      <c r="D296" s="9" t="s">
        <v>5</v>
      </c>
      <c r="E296" s="9"/>
      <c r="F296" s="49">
        <f>F297+F303</f>
        <v>0.722</v>
      </c>
      <c r="G296" s="69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X296" s="49">
        <f>X297+X303</f>
        <v>0.722</v>
      </c>
      <c r="Y296" s="80">
        <f t="shared" si="32"/>
        <v>100</v>
      </c>
      <c r="Z296" s="90"/>
    </row>
    <row r="297" spans="1:26" s="24" customFormat="1" ht="50.25" customHeight="1" outlineLevel="3">
      <c r="A297" s="40" t="s">
        <v>189</v>
      </c>
      <c r="B297" s="18" t="s">
        <v>12</v>
      </c>
      <c r="C297" s="18" t="s">
        <v>283</v>
      </c>
      <c r="D297" s="18" t="s">
        <v>5</v>
      </c>
      <c r="E297" s="18"/>
      <c r="F297" s="50">
        <f>F298+F301</f>
        <v>0.722</v>
      </c>
      <c r="G297" s="69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X297" s="50">
        <f>X298+X301</f>
        <v>0.722</v>
      </c>
      <c r="Y297" s="80">
        <f t="shared" si="32"/>
        <v>100</v>
      </c>
      <c r="Z297" s="90"/>
    </row>
    <row r="298" spans="1:26" s="24" customFormat="1" ht="18" customHeight="1" outlineLevel="3">
      <c r="A298" s="5" t="s">
        <v>95</v>
      </c>
      <c r="B298" s="6" t="s">
        <v>12</v>
      </c>
      <c r="C298" s="6" t="s">
        <v>283</v>
      </c>
      <c r="D298" s="6" t="s">
        <v>94</v>
      </c>
      <c r="E298" s="6"/>
      <c r="F298" s="51">
        <f>F299+F300</f>
        <v>0.61</v>
      </c>
      <c r="G298" s="69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X298" s="51">
        <f>X299+X300</f>
        <v>0.61</v>
      </c>
      <c r="Y298" s="80">
        <f t="shared" si="32"/>
        <v>100</v>
      </c>
      <c r="Z298" s="90"/>
    </row>
    <row r="299" spans="1:26" s="24" customFormat="1" ht="17.25" customHeight="1" outlineLevel="3">
      <c r="A299" s="32" t="s">
        <v>238</v>
      </c>
      <c r="B299" s="33" t="s">
        <v>12</v>
      </c>
      <c r="C299" s="33" t="s">
        <v>283</v>
      </c>
      <c r="D299" s="33" t="s">
        <v>92</v>
      </c>
      <c r="E299" s="33"/>
      <c r="F299" s="52">
        <v>0.47</v>
      </c>
      <c r="G299" s="69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X299" s="52">
        <v>0.47</v>
      </c>
      <c r="Y299" s="80">
        <f t="shared" si="32"/>
        <v>100</v>
      </c>
      <c r="Z299" s="90"/>
    </row>
    <row r="300" spans="1:26" s="24" customFormat="1" ht="50.25" customHeight="1" outlineLevel="3">
      <c r="A300" s="32" t="s">
        <v>239</v>
      </c>
      <c r="B300" s="33" t="s">
        <v>12</v>
      </c>
      <c r="C300" s="33" t="s">
        <v>283</v>
      </c>
      <c r="D300" s="33" t="s">
        <v>240</v>
      </c>
      <c r="E300" s="33"/>
      <c r="F300" s="52">
        <v>0.14</v>
      </c>
      <c r="G300" s="69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X300" s="52">
        <v>0.14</v>
      </c>
      <c r="Y300" s="80">
        <f t="shared" si="32"/>
        <v>100</v>
      </c>
      <c r="Z300" s="90"/>
    </row>
    <row r="301" spans="1:26" s="24" customFormat="1" ht="17.25" customHeight="1" outlineLevel="3">
      <c r="A301" s="5" t="s">
        <v>96</v>
      </c>
      <c r="B301" s="6" t="s">
        <v>12</v>
      </c>
      <c r="C301" s="6" t="s">
        <v>283</v>
      </c>
      <c r="D301" s="6" t="s">
        <v>97</v>
      </c>
      <c r="E301" s="6"/>
      <c r="F301" s="51">
        <f>F302</f>
        <v>0.112</v>
      </c>
      <c r="G301" s="69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X301" s="51">
        <f>X302</f>
        <v>0.112</v>
      </c>
      <c r="Y301" s="80">
        <f t="shared" si="32"/>
        <v>100</v>
      </c>
      <c r="Z301" s="90"/>
    </row>
    <row r="302" spans="1:26" s="24" customFormat="1" ht="17.25" customHeight="1" outlineLevel="3">
      <c r="A302" s="32" t="s">
        <v>98</v>
      </c>
      <c r="B302" s="33" t="s">
        <v>12</v>
      </c>
      <c r="C302" s="33" t="s">
        <v>283</v>
      </c>
      <c r="D302" s="33" t="s">
        <v>99</v>
      </c>
      <c r="E302" s="33"/>
      <c r="F302" s="52">
        <v>0.112</v>
      </c>
      <c r="G302" s="69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X302" s="52">
        <v>0.112</v>
      </c>
      <c r="Y302" s="80">
        <f t="shared" si="32"/>
        <v>100</v>
      </c>
      <c r="Z302" s="90"/>
    </row>
    <row r="303" spans="1:26" s="24" customFormat="1" ht="17.25" customHeight="1" outlineLevel="3">
      <c r="A303" s="34" t="s">
        <v>207</v>
      </c>
      <c r="B303" s="18" t="s">
        <v>12</v>
      </c>
      <c r="C303" s="18" t="s">
        <v>284</v>
      </c>
      <c r="D303" s="18" t="s">
        <v>5</v>
      </c>
      <c r="E303" s="18"/>
      <c r="F303" s="86">
        <f>F304</f>
        <v>0</v>
      </c>
      <c r="G303" s="91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92"/>
      <c r="X303" s="86">
        <f>X304</f>
        <v>0</v>
      </c>
      <c r="Y303" s="80">
        <v>0</v>
      </c>
      <c r="Z303" s="90"/>
    </row>
    <row r="304" spans="1:26" s="24" customFormat="1" ht="17.25" customHeight="1" outlineLevel="3">
      <c r="A304" s="5" t="s">
        <v>96</v>
      </c>
      <c r="B304" s="6" t="s">
        <v>12</v>
      </c>
      <c r="C304" s="6" t="s">
        <v>284</v>
      </c>
      <c r="D304" s="6" t="s">
        <v>97</v>
      </c>
      <c r="E304" s="6"/>
      <c r="F304" s="56">
        <f>F305</f>
        <v>0</v>
      </c>
      <c r="G304" s="91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92"/>
      <c r="X304" s="56">
        <f>X305</f>
        <v>0</v>
      </c>
      <c r="Y304" s="80">
        <v>0</v>
      </c>
      <c r="Z304" s="90"/>
    </row>
    <row r="305" spans="1:26" s="24" customFormat="1" ht="17.25" customHeight="1" outlineLevel="3">
      <c r="A305" s="32" t="s">
        <v>98</v>
      </c>
      <c r="B305" s="33" t="s">
        <v>12</v>
      </c>
      <c r="C305" s="33" t="s">
        <v>284</v>
      </c>
      <c r="D305" s="33" t="s">
        <v>99</v>
      </c>
      <c r="E305" s="33"/>
      <c r="F305" s="57">
        <v>0</v>
      </c>
      <c r="G305" s="91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92"/>
      <c r="X305" s="57">
        <v>0</v>
      </c>
      <c r="Y305" s="80">
        <v>0</v>
      </c>
      <c r="Z305" s="90"/>
    </row>
    <row r="306" spans="1:26" s="24" customFormat="1" ht="18.75" outlineLevel="6">
      <c r="A306" s="15" t="s">
        <v>54</v>
      </c>
      <c r="B306" s="16" t="s">
        <v>53</v>
      </c>
      <c r="C306" s="16" t="s">
        <v>245</v>
      </c>
      <c r="D306" s="16" t="s">
        <v>5</v>
      </c>
      <c r="E306" s="16"/>
      <c r="F306" s="150">
        <f>F307+F337+F374+F390+F395+F409</f>
        <v>511502.78124000004</v>
      </c>
      <c r="G306" s="151" t="e">
        <f aca="true" t="shared" si="33" ref="G306:V306">G312+G337+G395+G409</f>
        <v>#REF!</v>
      </c>
      <c r="H306" s="150" t="e">
        <f t="shared" si="33"/>
        <v>#REF!</v>
      </c>
      <c r="I306" s="150" t="e">
        <f t="shared" si="33"/>
        <v>#REF!</v>
      </c>
      <c r="J306" s="150" t="e">
        <f t="shared" si="33"/>
        <v>#REF!</v>
      </c>
      <c r="K306" s="150" t="e">
        <f t="shared" si="33"/>
        <v>#REF!</v>
      </c>
      <c r="L306" s="150" t="e">
        <f t="shared" si="33"/>
        <v>#REF!</v>
      </c>
      <c r="M306" s="150" t="e">
        <f t="shared" si="33"/>
        <v>#REF!</v>
      </c>
      <c r="N306" s="150" t="e">
        <f t="shared" si="33"/>
        <v>#REF!</v>
      </c>
      <c r="O306" s="150" t="e">
        <f t="shared" si="33"/>
        <v>#REF!</v>
      </c>
      <c r="P306" s="150" t="e">
        <f t="shared" si="33"/>
        <v>#REF!</v>
      </c>
      <c r="Q306" s="150" t="e">
        <f t="shared" si="33"/>
        <v>#REF!</v>
      </c>
      <c r="R306" s="150" t="e">
        <f t="shared" si="33"/>
        <v>#REF!</v>
      </c>
      <c r="S306" s="150" t="e">
        <f t="shared" si="33"/>
        <v>#REF!</v>
      </c>
      <c r="T306" s="150" t="e">
        <f t="shared" si="33"/>
        <v>#REF!</v>
      </c>
      <c r="U306" s="150" t="e">
        <f t="shared" si="33"/>
        <v>#REF!</v>
      </c>
      <c r="V306" s="150" t="e">
        <f t="shared" si="33"/>
        <v>#REF!</v>
      </c>
      <c r="W306" s="129"/>
      <c r="X306" s="150">
        <f>X307+X337+X374+X390+X395+X409</f>
        <v>511287.78700000007</v>
      </c>
      <c r="Y306" s="80">
        <f t="shared" si="32"/>
        <v>99.95796811906305</v>
      </c>
      <c r="Z306" s="90"/>
    </row>
    <row r="307" spans="1:26" s="24" customFormat="1" ht="18.75" outlineLevel="6">
      <c r="A307" s="15" t="s">
        <v>44</v>
      </c>
      <c r="B307" s="16" t="s">
        <v>20</v>
      </c>
      <c r="C307" s="16" t="s">
        <v>245</v>
      </c>
      <c r="D307" s="16" t="s">
        <v>5</v>
      </c>
      <c r="E307" s="16"/>
      <c r="F307" s="150">
        <f>F312+F308</f>
        <v>120816.88614</v>
      </c>
      <c r="G307" s="151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29"/>
      <c r="X307" s="150">
        <f>X312+X308</f>
        <v>120693.765</v>
      </c>
      <c r="Y307" s="80">
        <f t="shared" si="32"/>
        <v>99.89809277168645</v>
      </c>
      <c r="Z307" s="90"/>
    </row>
    <row r="308" spans="1:26" s="24" customFormat="1" ht="31.5" outlineLevel="6">
      <c r="A308" s="21" t="s">
        <v>134</v>
      </c>
      <c r="B308" s="9" t="s">
        <v>20</v>
      </c>
      <c r="C308" s="9" t="s">
        <v>246</v>
      </c>
      <c r="D308" s="9" t="s">
        <v>5</v>
      </c>
      <c r="E308" s="9"/>
      <c r="F308" s="49">
        <f>F309</f>
        <v>144.80628</v>
      </c>
      <c r="G308" s="66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X308" s="49">
        <f>X309</f>
        <v>144.806</v>
      </c>
      <c r="Y308" s="80">
        <f t="shared" si="32"/>
        <v>99.9998066382204</v>
      </c>
      <c r="Z308" s="90"/>
    </row>
    <row r="309" spans="1:26" s="24" customFormat="1" ht="31.5" outlineLevel="6">
      <c r="A309" s="21" t="s">
        <v>136</v>
      </c>
      <c r="B309" s="9" t="s">
        <v>20</v>
      </c>
      <c r="C309" s="9" t="s">
        <v>247</v>
      </c>
      <c r="D309" s="9" t="s">
        <v>5</v>
      </c>
      <c r="E309" s="9"/>
      <c r="F309" s="49">
        <f>F310</f>
        <v>144.80628</v>
      </c>
      <c r="G309" s="66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X309" s="49">
        <f>X310</f>
        <v>144.806</v>
      </c>
      <c r="Y309" s="80">
        <f t="shared" si="32"/>
        <v>99.9998066382204</v>
      </c>
      <c r="Z309" s="90"/>
    </row>
    <row r="310" spans="1:26" s="24" customFormat="1" ht="31.5" outlineLevel="6">
      <c r="A310" s="34" t="s">
        <v>371</v>
      </c>
      <c r="B310" s="18" t="s">
        <v>20</v>
      </c>
      <c r="C310" s="18" t="s">
        <v>251</v>
      </c>
      <c r="D310" s="18" t="s">
        <v>5</v>
      </c>
      <c r="E310" s="18"/>
      <c r="F310" s="50">
        <f>F311</f>
        <v>144.80628</v>
      </c>
      <c r="G310" s="66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X310" s="50">
        <f>X311</f>
        <v>144.806</v>
      </c>
      <c r="Y310" s="80">
        <f t="shared" si="32"/>
        <v>99.9998066382204</v>
      </c>
      <c r="Z310" s="90"/>
    </row>
    <row r="311" spans="1:26" s="24" customFormat="1" ht="18.75" outlineLevel="6">
      <c r="A311" s="60" t="s">
        <v>138</v>
      </c>
      <c r="B311" s="59" t="s">
        <v>20</v>
      </c>
      <c r="C311" s="59" t="s">
        <v>251</v>
      </c>
      <c r="D311" s="59" t="s">
        <v>85</v>
      </c>
      <c r="E311" s="59"/>
      <c r="F311" s="93">
        <v>144.80628</v>
      </c>
      <c r="G311" s="109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95"/>
      <c r="X311" s="93">
        <v>144.806</v>
      </c>
      <c r="Y311" s="80">
        <f t="shared" si="32"/>
        <v>99.9998066382204</v>
      </c>
      <c r="Z311" s="90"/>
    </row>
    <row r="312" spans="1:26" s="24" customFormat="1" ht="15.75" outlineLevel="6">
      <c r="A312" s="41" t="s">
        <v>221</v>
      </c>
      <c r="B312" s="9" t="s">
        <v>20</v>
      </c>
      <c r="C312" s="9" t="s">
        <v>285</v>
      </c>
      <c r="D312" s="9" t="s">
        <v>5</v>
      </c>
      <c r="E312" s="9"/>
      <c r="F312" s="49">
        <f>F313+F329+F333</f>
        <v>120672.07986</v>
      </c>
      <c r="G312" s="69">
        <f aca="true" t="shared" si="34" ref="G312:V312">G313</f>
        <v>0</v>
      </c>
      <c r="H312" s="10">
        <f t="shared" si="34"/>
        <v>0</v>
      </c>
      <c r="I312" s="10">
        <f t="shared" si="34"/>
        <v>0</v>
      </c>
      <c r="J312" s="10">
        <f t="shared" si="34"/>
        <v>0</v>
      </c>
      <c r="K312" s="10">
        <f t="shared" si="34"/>
        <v>0</v>
      </c>
      <c r="L312" s="10">
        <f t="shared" si="34"/>
        <v>0</v>
      </c>
      <c r="M312" s="10">
        <f t="shared" si="34"/>
        <v>0</v>
      </c>
      <c r="N312" s="10">
        <f t="shared" si="34"/>
        <v>0</v>
      </c>
      <c r="O312" s="10">
        <f t="shared" si="34"/>
        <v>0</v>
      </c>
      <c r="P312" s="10">
        <f t="shared" si="34"/>
        <v>0</v>
      </c>
      <c r="Q312" s="10">
        <f t="shared" si="34"/>
        <v>0</v>
      </c>
      <c r="R312" s="10">
        <f t="shared" si="34"/>
        <v>0</v>
      </c>
      <c r="S312" s="10">
        <f t="shared" si="34"/>
        <v>0</v>
      </c>
      <c r="T312" s="10">
        <f t="shared" si="34"/>
        <v>0</v>
      </c>
      <c r="U312" s="10">
        <f t="shared" si="34"/>
        <v>0</v>
      </c>
      <c r="V312" s="10">
        <f t="shared" si="34"/>
        <v>0</v>
      </c>
      <c r="X312" s="49">
        <f>X313+X329+X333</f>
        <v>120548.959</v>
      </c>
      <c r="Y312" s="80">
        <f t="shared" si="32"/>
        <v>99.89797071522855</v>
      </c>
      <c r="Z312" s="90"/>
    </row>
    <row r="313" spans="1:26" s="24" customFormat="1" ht="19.5" customHeight="1" outlineLevel="6">
      <c r="A313" s="41" t="s">
        <v>154</v>
      </c>
      <c r="B313" s="9" t="s">
        <v>20</v>
      </c>
      <c r="C313" s="9" t="s">
        <v>286</v>
      </c>
      <c r="D313" s="9" t="s">
        <v>5</v>
      </c>
      <c r="E313" s="9"/>
      <c r="F313" s="49">
        <f>F314+F317+F320+F326+F323</f>
        <v>120672.07986</v>
      </c>
      <c r="G313" s="69">
        <f aca="true" t="shared" si="35" ref="G313:V313">G314</f>
        <v>0</v>
      </c>
      <c r="H313" s="10">
        <f t="shared" si="35"/>
        <v>0</v>
      </c>
      <c r="I313" s="10">
        <f t="shared" si="35"/>
        <v>0</v>
      </c>
      <c r="J313" s="10">
        <f t="shared" si="35"/>
        <v>0</v>
      </c>
      <c r="K313" s="10">
        <f t="shared" si="35"/>
        <v>0</v>
      </c>
      <c r="L313" s="10">
        <f t="shared" si="35"/>
        <v>0</v>
      </c>
      <c r="M313" s="10">
        <f t="shared" si="35"/>
        <v>0</v>
      </c>
      <c r="N313" s="10">
        <f t="shared" si="35"/>
        <v>0</v>
      </c>
      <c r="O313" s="10">
        <f t="shared" si="35"/>
        <v>0</v>
      </c>
      <c r="P313" s="10">
        <f t="shared" si="35"/>
        <v>0</v>
      </c>
      <c r="Q313" s="10">
        <f t="shared" si="35"/>
        <v>0</v>
      </c>
      <c r="R313" s="10">
        <f t="shared" si="35"/>
        <v>0</v>
      </c>
      <c r="S313" s="10">
        <f t="shared" si="35"/>
        <v>0</v>
      </c>
      <c r="T313" s="10">
        <f t="shared" si="35"/>
        <v>0</v>
      </c>
      <c r="U313" s="10">
        <f t="shared" si="35"/>
        <v>0</v>
      </c>
      <c r="V313" s="10">
        <f t="shared" si="35"/>
        <v>0</v>
      </c>
      <c r="X313" s="49">
        <f>X314+X317+X320+X326+X323</f>
        <v>120548.959</v>
      </c>
      <c r="Y313" s="80">
        <f t="shared" si="32"/>
        <v>99.89797071522855</v>
      </c>
      <c r="Z313" s="90"/>
    </row>
    <row r="314" spans="1:26" s="24" customFormat="1" ht="31.5" outlineLevel="6">
      <c r="A314" s="34" t="s">
        <v>155</v>
      </c>
      <c r="B314" s="18" t="s">
        <v>20</v>
      </c>
      <c r="C314" s="18" t="s">
        <v>287</v>
      </c>
      <c r="D314" s="18" t="s">
        <v>5</v>
      </c>
      <c r="E314" s="18"/>
      <c r="F314" s="50">
        <f>F315</f>
        <v>40826</v>
      </c>
      <c r="G314" s="68">
        <f aca="true" t="shared" si="36" ref="G314:V314">G316</f>
        <v>0</v>
      </c>
      <c r="H314" s="7">
        <f t="shared" si="36"/>
        <v>0</v>
      </c>
      <c r="I314" s="7">
        <f t="shared" si="36"/>
        <v>0</v>
      </c>
      <c r="J314" s="7">
        <f t="shared" si="36"/>
        <v>0</v>
      </c>
      <c r="K314" s="7">
        <f t="shared" si="36"/>
        <v>0</v>
      </c>
      <c r="L314" s="7">
        <f t="shared" si="36"/>
        <v>0</v>
      </c>
      <c r="M314" s="7">
        <f t="shared" si="36"/>
        <v>0</v>
      </c>
      <c r="N314" s="7">
        <f t="shared" si="36"/>
        <v>0</v>
      </c>
      <c r="O314" s="7">
        <f t="shared" si="36"/>
        <v>0</v>
      </c>
      <c r="P314" s="7">
        <f t="shared" si="36"/>
        <v>0</v>
      </c>
      <c r="Q314" s="7">
        <f t="shared" si="36"/>
        <v>0</v>
      </c>
      <c r="R314" s="7">
        <f t="shared" si="36"/>
        <v>0</v>
      </c>
      <c r="S314" s="7">
        <f t="shared" si="36"/>
        <v>0</v>
      </c>
      <c r="T314" s="7">
        <f t="shared" si="36"/>
        <v>0</v>
      </c>
      <c r="U314" s="7">
        <f t="shared" si="36"/>
        <v>0</v>
      </c>
      <c r="V314" s="7">
        <f t="shared" si="36"/>
        <v>0</v>
      </c>
      <c r="X314" s="50">
        <f>X315</f>
        <v>40826</v>
      </c>
      <c r="Y314" s="80">
        <f t="shared" si="32"/>
        <v>100</v>
      </c>
      <c r="Z314" s="90"/>
    </row>
    <row r="315" spans="1:26" s="24" customFormat="1" ht="15.75" outlineLevel="6">
      <c r="A315" s="5" t="s">
        <v>119</v>
      </c>
      <c r="B315" s="6" t="s">
        <v>20</v>
      </c>
      <c r="C315" s="6" t="s">
        <v>287</v>
      </c>
      <c r="D315" s="6" t="s">
        <v>120</v>
      </c>
      <c r="E315" s="6"/>
      <c r="F315" s="51">
        <f>F316</f>
        <v>40826</v>
      </c>
      <c r="G315" s="68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51">
        <f>X316</f>
        <v>40826</v>
      </c>
      <c r="Y315" s="80">
        <f t="shared" si="32"/>
        <v>100</v>
      </c>
      <c r="Z315" s="90"/>
    </row>
    <row r="316" spans="1:26" s="24" customFormat="1" ht="47.25" outlineLevel="6">
      <c r="A316" s="36" t="s">
        <v>198</v>
      </c>
      <c r="B316" s="33" t="s">
        <v>20</v>
      </c>
      <c r="C316" s="33" t="s">
        <v>287</v>
      </c>
      <c r="D316" s="33" t="s">
        <v>85</v>
      </c>
      <c r="E316" s="33"/>
      <c r="F316" s="52">
        <f>39800+1026</f>
        <v>40826</v>
      </c>
      <c r="G316" s="68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52">
        <v>40826</v>
      </c>
      <c r="Y316" s="80">
        <f t="shared" si="32"/>
        <v>100</v>
      </c>
      <c r="Z316" s="90"/>
    </row>
    <row r="317" spans="1:25" s="24" customFormat="1" ht="63" outlineLevel="6">
      <c r="A317" s="40" t="s">
        <v>157</v>
      </c>
      <c r="B317" s="18" t="s">
        <v>20</v>
      </c>
      <c r="C317" s="18" t="s">
        <v>288</v>
      </c>
      <c r="D317" s="18" t="s">
        <v>5</v>
      </c>
      <c r="E317" s="18"/>
      <c r="F317" s="50">
        <f>F318</f>
        <v>77780</v>
      </c>
      <c r="G317" s="68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50">
        <f>X318</f>
        <v>77780</v>
      </c>
      <c r="Y317" s="80">
        <f t="shared" si="32"/>
        <v>100</v>
      </c>
    </row>
    <row r="318" spans="1:25" s="24" customFormat="1" ht="15.75" outlineLevel="6">
      <c r="A318" s="5" t="s">
        <v>119</v>
      </c>
      <c r="B318" s="6" t="s">
        <v>20</v>
      </c>
      <c r="C318" s="6" t="s">
        <v>288</v>
      </c>
      <c r="D318" s="6" t="s">
        <v>120</v>
      </c>
      <c r="E318" s="6"/>
      <c r="F318" s="51">
        <f>F319</f>
        <v>77780</v>
      </c>
      <c r="G318" s="68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51">
        <f>X319</f>
        <v>77780</v>
      </c>
      <c r="Y318" s="80">
        <f t="shared" si="32"/>
        <v>100</v>
      </c>
    </row>
    <row r="319" spans="1:26" s="24" customFormat="1" ht="47.25" outlineLevel="6">
      <c r="A319" s="36" t="s">
        <v>198</v>
      </c>
      <c r="B319" s="33" t="s">
        <v>20</v>
      </c>
      <c r="C319" s="33" t="s">
        <v>288</v>
      </c>
      <c r="D319" s="33" t="s">
        <v>85</v>
      </c>
      <c r="E319" s="33"/>
      <c r="F319" s="52">
        <v>77780</v>
      </c>
      <c r="G319" s="68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52">
        <v>77780</v>
      </c>
      <c r="Y319" s="80">
        <f t="shared" si="32"/>
        <v>100</v>
      </c>
      <c r="Z319" s="90"/>
    </row>
    <row r="320" spans="1:26" s="24" customFormat="1" ht="31.5" outlineLevel="6">
      <c r="A320" s="40" t="s">
        <v>159</v>
      </c>
      <c r="B320" s="18" t="s">
        <v>20</v>
      </c>
      <c r="C320" s="18" t="s">
        <v>289</v>
      </c>
      <c r="D320" s="18" t="s">
        <v>5</v>
      </c>
      <c r="E320" s="18"/>
      <c r="F320" s="50">
        <f>F321</f>
        <v>788.96</v>
      </c>
      <c r="G320" s="68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50">
        <f>X321</f>
        <v>774.36</v>
      </c>
      <c r="Y320" s="80">
        <f t="shared" si="32"/>
        <v>98.14946258365443</v>
      </c>
      <c r="Z320" s="90"/>
    </row>
    <row r="321" spans="1:26" s="24" customFormat="1" ht="15.75" outlineLevel="6">
      <c r="A321" s="5" t="s">
        <v>119</v>
      </c>
      <c r="B321" s="6" t="s">
        <v>20</v>
      </c>
      <c r="C321" s="6" t="s">
        <v>289</v>
      </c>
      <c r="D321" s="6" t="s">
        <v>120</v>
      </c>
      <c r="E321" s="6"/>
      <c r="F321" s="51">
        <f>F322</f>
        <v>788.96</v>
      </c>
      <c r="G321" s="68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51">
        <f>X322</f>
        <v>774.36</v>
      </c>
      <c r="Y321" s="80">
        <f t="shared" si="32"/>
        <v>98.14946258365443</v>
      </c>
      <c r="Z321" s="90"/>
    </row>
    <row r="322" spans="1:26" s="24" customFormat="1" ht="15.75" outlineLevel="6">
      <c r="A322" s="36" t="s">
        <v>86</v>
      </c>
      <c r="B322" s="33" t="s">
        <v>20</v>
      </c>
      <c r="C322" s="33" t="s">
        <v>289</v>
      </c>
      <c r="D322" s="33" t="s">
        <v>87</v>
      </c>
      <c r="E322" s="33"/>
      <c r="F322" s="52">
        <v>788.96</v>
      </c>
      <c r="G322" s="68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X322" s="52">
        <v>774.36</v>
      </c>
      <c r="Y322" s="80">
        <f t="shared" si="32"/>
        <v>98.14946258365443</v>
      </c>
      <c r="Z322" s="90"/>
    </row>
    <row r="323" spans="1:26" s="24" customFormat="1" ht="47.25" outlineLevel="6">
      <c r="A323" s="72" t="s">
        <v>415</v>
      </c>
      <c r="B323" s="18" t="s">
        <v>20</v>
      </c>
      <c r="C323" s="18" t="s">
        <v>416</v>
      </c>
      <c r="D323" s="18" t="s">
        <v>5</v>
      </c>
      <c r="E323" s="18"/>
      <c r="F323" s="50">
        <f>F324</f>
        <v>1043.4</v>
      </c>
      <c r="G323" s="68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50">
        <f>X324</f>
        <v>934.879</v>
      </c>
      <c r="Y323" s="80">
        <f t="shared" si="32"/>
        <v>89.59929078014184</v>
      </c>
      <c r="Z323" s="90"/>
    </row>
    <row r="324" spans="1:26" s="24" customFormat="1" ht="15.75" outlineLevel="6">
      <c r="A324" s="5" t="s">
        <v>119</v>
      </c>
      <c r="B324" s="6" t="s">
        <v>20</v>
      </c>
      <c r="C324" s="6" t="s">
        <v>416</v>
      </c>
      <c r="D324" s="6" t="s">
        <v>120</v>
      </c>
      <c r="E324" s="6"/>
      <c r="F324" s="51">
        <f>F325</f>
        <v>1043.4</v>
      </c>
      <c r="G324" s="68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51">
        <f>X325</f>
        <v>934.879</v>
      </c>
      <c r="Y324" s="80">
        <f t="shared" si="32"/>
        <v>89.59929078014184</v>
      </c>
      <c r="Z324" s="90"/>
    </row>
    <row r="325" spans="1:26" s="24" customFormat="1" ht="15.75" outlineLevel="6">
      <c r="A325" s="73" t="s">
        <v>86</v>
      </c>
      <c r="B325" s="33" t="s">
        <v>20</v>
      </c>
      <c r="C325" s="33" t="s">
        <v>416</v>
      </c>
      <c r="D325" s="33" t="s">
        <v>87</v>
      </c>
      <c r="E325" s="33"/>
      <c r="F325" s="52">
        <v>1043.4</v>
      </c>
      <c r="G325" s="68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52">
        <v>934.879</v>
      </c>
      <c r="Y325" s="80">
        <f t="shared" si="32"/>
        <v>89.59929078014184</v>
      </c>
      <c r="Z325" s="90"/>
    </row>
    <row r="326" spans="1:26" s="24" customFormat="1" ht="51" customHeight="1" outlineLevel="6">
      <c r="A326" s="40" t="s">
        <v>395</v>
      </c>
      <c r="B326" s="18" t="s">
        <v>20</v>
      </c>
      <c r="C326" s="18" t="s">
        <v>394</v>
      </c>
      <c r="D326" s="18" t="s">
        <v>5</v>
      </c>
      <c r="E326" s="18"/>
      <c r="F326" s="50">
        <f>F327</f>
        <v>233.71986</v>
      </c>
      <c r="G326" s="68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50">
        <f>X327</f>
        <v>233.72</v>
      </c>
      <c r="Y326" s="80">
        <f t="shared" si="32"/>
        <v>100.00005990077182</v>
      </c>
      <c r="Z326" s="90"/>
    </row>
    <row r="327" spans="1:26" s="24" customFormat="1" ht="15.75" outlineLevel="6">
      <c r="A327" s="5" t="s">
        <v>119</v>
      </c>
      <c r="B327" s="6" t="s">
        <v>20</v>
      </c>
      <c r="C327" s="6" t="s">
        <v>394</v>
      </c>
      <c r="D327" s="6" t="s">
        <v>120</v>
      </c>
      <c r="E327" s="6"/>
      <c r="F327" s="51">
        <f>F328</f>
        <v>233.71986</v>
      </c>
      <c r="G327" s="68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51">
        <f>X328</f>
        <v>233.72</v>
      </c>
      <c r="Y327" s="80">
        <f t="shared" si="32"/>
        <v>100.00005990077182</v>
      </c>
      <c r="Z327" s="90"/>
    </row>
    <row r="328" spans="1:26" s="24" customFormat="1" ht="15.75" outlineLevel="6">
      <c r="A328" s="36" t="s">
        <v>86</v>
      </c>
      <c r="B328" s="33" t="s">
        <v>20</v>
      </c>
      <c r="C328" s="33" t="s">
        <v>394</v>
      </c>
      <c r="D328" s="33" t="s">
        <v>87</v>
      </c>
      <c r="E328" s="33"/>
      <c r="F328" s="57">
        <v>233.71986</v>
      </c>
      <c r="G328" s="87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92"/>
      <c r="X328" s="57">
        <v>233.72</v>
      </c>
      <c r="Y328" s="80">
        <f t="shared" si="32"/>
        <v>100.00005990077182</v>
      </c>
      <c r="Z328" s="90"/>
    </row>
    <row r="329" spans="1:25" s="24" customFormat="1" ht="31.5" outlineLevel="6">
      <c r="A329" s="21" t="s">
        <v>222</v>
      </c>
      <c r="B329" s="9" t="s">
        <v>20</v>
      </c>
      <c r="C329" s="9" t="s">
        <v>290</v>
      </c>
      <c r="D329" s="9" t="s">
        <v>5</v>
      </c>
      <c r="E329" s="9"/>
      <c r="F329" s="49">
        <f>F330</f>
        <v>0</v>
      </c>
      <c r="G329" s="68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49">
        <f>X330</f>
        <v>0</v>
      </c>
      <c r="Y329" s="80">
        <v>0</v>
      </c>
    </row>
    <row r="330" spans="1:25" s="24" customFormat="1" ht="31.5" outlineLevel="6">
      <c r="A330" s="40" t="s">
        <v>156</v>
      </c>
      <c r="B330" s="18" t="s">
        <v>20</v>
      </c>
      <c r="C330" s="18" t="s">
        <v>291</v>
      </c>
      <c r="D330" s="18" t="s">
        <v>5</v>
      </c>
      <c r="E330" s="18"/>
      <c r="F330" s="50">
        <f>F331</f>
        <v>0</v>
      </c>
      <c r="G330" s="68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50">
        <f>X331</f>
        <v>0</v>
      </c>
      <c r="Y330" s="80">
        <v>0</v>
      </c>
    </row>
    <row r="331" spans="1:25" s="24" customFormat="1" ht="15.75" outlineLevel="6">
      <c r="A331" s="5" t="s">
        <v>119</v>
      </c>
      <c r="B331" s="6" t="s">
        <v>20</v>
      </c>
      <c r="C331" s="6" t="s">
        <v>291</v>
      </c>
      <c r="D331" s="6" t="s">
        <v>120</v>
      </c>
      <c r="E331" s="6"/>
      <c r="F331" s="51">
        <f>F332</f>
        <v>0</v>
      </c>
      <c r="G331" s="68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51">
        <f>X332</f>
        <v>0</v>
      </c>
      <c r="Y331" s="80">
        <v>0</v>
      </c>
    </row>
    <row r="332" spans="1:25" s="24" customFormat="1" ht="15.75" outlineLevel="6">
      <c r="A332" s="36" t="s">
        <v>86</v>
      </c>
      <c r="B332" s="33" t="s">
        <v>20</v>
      </c>
      <c r="C332" s="33" t="s">
        <v>291</v>
      </c>
      <c r="D332" s="33" t="s">
        <v>87</v>
      </c>
      <c r="E332" s="33"/>
      <c r="F332" s="52">
        <v>0</v>
      </c>
      <c r="G332" s="68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52">
        <v>0</v>
      </c>
      <c r="Y332" s="80">
        <v>0</v>
      </c>
    </row>
    <row r="333" spans="1:25" s="24" customFormat="1" ht="15.75" outlineLevel="6">
      <c r="A333" s="21" t="s">
        <v>358</v>
      </c>
      <c r="B333" s="9" t="s">
        <v>20</v>
      </c>
      <c r="C333" s="9" t="s">
        <v>360</v>
      </c>
      <c r="D333" s="9" t="s">
        <v>5</v>
      </c>
      <c r="E333" s="9"/>
      <c r="F333" s="49">
        <f>F334</f>
        <v>0</v>
      </c>
      <c r="G333" s="68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49">
        <f>X334</f>
        <v>0</v>
      </c>
      <c r="Y333" s="80">
        <v>0</v>
      </c>
    </row>
    <row r="334" spans="1:25" s="24" customFormat="1" ht="15.75" outlineLevel="6">
      <c r="A334" s="40" t="s">
        <v>359</v>
      </c>
      <c r="B334" s="18" t="s">
        <v>20</v>
      </c>
      <c r="C334" s="18" t="s">
        <v>369</v>
      </c>
      <c r="D334" s="18" t="s">
        <v>5</v>
      </c>
      <c r="E334" s="18"/>
      <c r="F334" s="50">
        <f>F335</f>
        <v>0</v>
      </c>
      <c r="G334" s="68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50">
        <f>X335</f>
        <v>0</v>
      </c>
      <c r="Y334" s="80">
        <v>0</v>
      </c>
    </row>
    <row r="335" spans="1:25" s="24" customFormat="1" ht="15.75" outlineLevel="6">
      <c r="A335" s="5" t="s">
        <v>119</v>
      </c>
      <c r="B335" s="6" t="s">
        <v>20</v>
      </c>
      <c r="C335" s="6" t="s">
        <v>369</v>
      </c>
      <c r="D335" s="6" t="s">
        <v>120</v>
      </c>
      <c r="E335" s="6"/>
      <c r="F335" s="51">
        <f>F336</f>
        <v>0</v>
      </c>
      <c r="G335" s="68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51">
        <f>X336</f>
        <v>0</v>
      </c>
      <c r="Y335" s="80">
        <v>0</v>
      </c>
    </row>
    <row r="336" spans="1:25" s="24" customFormat="1" ht="15.75" outlineLevel="6">
      <c r="A336" s="36" t="s">
        <v>86</v>
      </c>
      <c r="B336" s="33" t="s">
        <v>20</v>
      </c>
      <c r="C336" s="33" t="s">
        <v>369</v>
      </c>
      <c r="D336" s="33" t="s">
        <v>87</v>
      </c>
      <c r="E336" s="33"/>
      <c r="F336" s="52">
        <v>0</v>
      </c>
      <c r="G336" s="68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52">
        <v>0</v>
      </c>
      <c r="Y336" s="80">
        <v>0</v>
      </c>
    </row>
    <row r="337" spans="1:25" s="24" customFormat="1" ht="15.75" outlineLevel="6">
      <c r="A337" s="42" t="s">
        <v>43</v>
      </c>
      <c r="B337" s="29" t="s">
        <v>21</v>
      </c>
      <c r="C337" s="29" t="s">
        <v>245</v>
      </c>
      <c r="D337" s="29" t="s">
        <v>5</v>
      </c>
      <c r="E337" s="29"/>
      <c r="F337" s="55">
        <f>F338+F342+F371</f>
        <v>334020.85161</v>
      </c>
      <c r="G337" s="96" t="e">
        <f>G343+#REF!+G385+#REF!+#REF!+#REF!+#REF!</f>
        <v>#REF!</v>
      </c>
      <c r="H337" s="49" t="e">
        <f>H343+#REF!+H385+#REF!+#REF!+#REF!+#REF!</f>
        <v>#REF!</v>
      </c>
      <c r="I337" s="49" t="e">
        <f>I343+#REF!+I385+#REF!+#REF!+#REF!+#REF!</f>
        <v>#REF!</v>
      </c>
      <c r="J337" s="49" t="e">
        <f>J343+#REF!+J385+#REF!+#REF!+#REF!+#REF!</f>
        <v>#REF!</v>
      </c>
      <c r="K337" s="49" t="e">
        <f>K343+#REF!+K385+#REF!+#REF!+#REF!+#REF!</f>
        <v>#REF!</v>
      </c>
      <c r="L337" s="49" t="e">
        <f>L343+#REF!+L385+#REF!+#REF!+#REF!+#REF!</f>
        <v>#REF!</v>
      </c>
      <c r="M337" s="49" t="e">
        <f>M343+#REF!+M385+#REF!+#REF!+#REF!+#REF!</f>
        <v>#REF!</v>
      </c>
      <c r="N337" s="49" t="e">
        <f>N343+#REF!+N385+#REF!+#REF!+#REF!+#REF!</f>
        <v>#REF!</v>
      </c>
      <c r="O337" s="49" t="e">
        <f>O343+#REF!+O385+#REF!+#REF!+#REF!+#REF!</f>
        <v>#REF!</v>
      </c>
      <c r="P337" s="49" t="e">
        <f>P343+#REF!+P385+#REF!+#REF!+#REF!+#REF!</f>
        <v>#REF!</v>
      </c>
      <c r="Q337" s="49" t="e">
        <f>Q343+#REF!+Q385+#REF!+#REF!+#REF!+#REF!</f>
        <v>#REF!</v>
      </c>
      <c r="R337" s="49" t="e">
        <f>R343+#REF!+R385+#REF!+#REF!+#REF!+#REF!</f>
        <v>#REF!</v>
      </c>
      <c r="S337" s="49" t="e">
        <f>S343+#REF!+S385+#REF!+#REF!+#REF!+#REF!</f>
        <v>#REF!</v>
      </c>
      <c r="T337" s="49" t="e">
        <f>T343+#REF!+T385+#REF!+#REF!+#REF!+#REF!</f>
        <v>#REF!</v>
      </c>
      <c r="U337" s="49" t="e">
        <f>U343+#REF!+U385+#REF!+#REF!+#REF!+#REF!</f>
        <v>#REF!</v>
      </c>
      <c r="V337" s="49" t="e">
        <f>V343+#REF!+V385+#REF!+#REF!+#REF!+#REF!</f>
        <v>#REF!</v>
      </c>
      <c r="W337" s="97"/>
      <c r="X337" s="55">
        <f>X338+X342+X371</f>
        <v>333990.347</v>
      </c>
      <c r="Y337" s="80">
        <f aca="true" t="shared" si="37" ref="Y337:Y400">X337/F337*100</f>
        <v>99.99086745337814</v>
      </c>
    </row>
    <row r="338" spans="1:25" s="24" customFormat="1" ht="31.5" outlineLevel="6">
      <c r="A338" s="21" t="s">
        <v>134</v>
      </c>
      <c r="B338" s="9" t="s">
        <v>21</v>
      </c>
      <c r="C338" s="9" t="s">
        <v>246</v>
      </c>
      <c r="D338" s="9" t="s">
        <v>5</v>
      </c>
      <c r="E338" s="9"/>
      <c r="F338" s="49">
        <f>F339</f>
        <v>946.194</v>
      </c>
      <c r="G338" s="69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X338" s="49">
        <f>X339</f>
        <v>946.194</v>
      </c>
      <c r="Y338" s="80">
        <f t="shared" si="37"/>
        <v>100</v>
      </c>
    </row>
    <row r="339" spans="1:25" s="24" customFormat="1" ht="31.5" outlineLevel="6">
      <c r="A339" s="21" t="s">
        <v>136</v>
      </c>
      <c r="B339" s="9" t="s">
        <v>21</v>
      </c>
      <c r="C339" s="9" t="s">
        <v>247</v>
      </c>
      <c r="D339" s="9" t="s">
        <v>5</v>
      </c>
      <c r="E339" s="9"/>
      <c r="F339" s="49">
        <f>F340</f>
        <v>946.194</v>
      </c>
      <c r="G339" s="69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X339" s="49">
        <f>X340</f>
        <v>946.194</v>
      </c>
      <c r="Y339" s="80">
        <f t="shared" si="37"/>
        <v>100</v>
      </c>
    </row>
    <row r="340" spans="1:25" s="24" customFormat="1" ht="18.75" customHeight="1" outlineLevel="6">
      <c r="A340" s="34" t="s">
        <v>138</v>
      </c>
      <c r="B340" s="18" t="s">
        <v>21</v>
      </c>
      <c r="C340" s="18" t="s">
        <v>251</v>
      </c>
      <c r="D340" s="18" t="s">
        <v>5</v>
      </c>
      <c r="E340" s="18"/>
      <c r="F340" s="50">
        <f>F341</f>
        <v>946.194</v>
      </c>
      <c r="G340" s="69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X340" s="50">
        <f>X341</f>
        <v>946.194</v>
      </c>
      <c r="Y340" s="80">
        <f t="shared" si="37"/>
        <v>100</v>
      </c>
    </row>
    <row r="341" spans="1:26" s="24" customFormat="1" ht="47.25" outlineLevel="6">
      <c r="A341" s="60" t="s">
        <v>198</v>
      </c>
      <c r="B341" s="59" t="s">
        <v>21</v>
      </c>
      <c r="C341" s="59" t="s">
        <v>251</v>
      </c>
      <c r="D341" s="59" t="s">
        <v>85</v>
      </c>
      <c r="E341" s="59"/>
      <c r="F341" s="61">
        <v>946.194</v>
      </c>
      <c r="G341" s="88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90"/>
      <c r="X341" s="61">
        <v>946.194</v>
      </c>
      <c r="Y341" s="80">
        <f t="shared" si="37"/>
        <v>100</v>
      </c>
      <c r="Z341" s="90"/>
    </row>
    <row r="342" spans="1:26" s="24" customFormat="1" ht="15.75" outlineLevel="6">
      <c r="A342" s="41" t="s">
        <v>221</v>
      </c>
      <c r="B342" s="9" t="s">
        <v>21</v>
      </c>
      <c r="C342" s="9" t="s">
        <v>285</v>
      </c>
      <c r="D342" s="9" t="s">
        <v>5</v>
      </c>
      <c r="E342" s="9"/>
      <c r="F342" s="49">
        <f>F343</f>
        <v>333074.65761</v>
      </c>
      <c r="G342" s="69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X342" s="49">
        <f>X343</f>
        <v>333044.153</v>
      </c>
      <c r="Y342" s="80">
        <f t="shared" si="37"/>
        <v>99.99084150976275</v>
      </c>
      <c r="Z342" s="90"/>
    </row>
    <row r="343" spans="1:26" s="24" customFormat="1" ht="15.75" outlineLevel="6">
      <c r="A343" s="22" t="s">
        <v>158</v>
      </c>
      <c r="B343" s="9" t="s">
        <v>21</v>
      </c>
      <c r="C343" s="9" t="s">
        <v>292</v>
      </c>
      <c r="D343" s="9" t="s">
        <v>5</v>
      </c>
      <c r="E343" s="9"/>
      <c r="F343" s="116">
        <f>F344+F347+F350+F353+F356+F365+F368+F359+F362</f>
        <v>333074.65761</v>
      </c>
      <c r="G343" s="96" t="e">
        <f>#REF!</f>
        <v>#REF!</v>
      </c>
      <c r="H343" s="49" t="e">
        <f>#REF!</f>
        <v>#REF!</v>
      </c>
      <c r="I343" s="49" t="e">
        <f>#REF!</f>
        <v>#REF!</v>
      </c>
      <c r="J343" s="49" t="e">
        <f>#REF!</f>
        <v>#REF!</v>
      </c>
      <c r="K343" s="49" t="e">
        <f>#REF!</f>
        <v>#REF!</v>
      </c>
      <c r="L343" s="49" t="e">
        <f>#REF!</f>
        <v>#REF!</v>
      </c>
      <c r="M343" s="49" t="e">
        <f>#REF!</f>
        <v>#REF!</v>
      </c>
      <c r="N343" s="49" t="e">
        <f>#REF!</f>
        <v>#REF!</v>
      </c>
      <c r="O343" s="49" t="e">
        <f>#REF!</f>
        <v>#REF!</v>
      </c>
      <c r="P343" s="49" t="e">
        <f>#REF!</f>
        <v>#REF!</v>
      </c>
      <c r="Q343" s="49" t="e">
        <f>#REF!</f>
        <v>#REF!</v>
      </c>
      <c r="R343" s="49" t="e">
        <f>#REF!</f>
        <v>#REF!</v>
      </c>
      <c r="S343" s="49" t="e">
        <f>#REF!</f>
        <v>#REF!</v>
      </c>
      <c r="T343" s="49" t="e">
        <f>#REF!</f>
        <v>#REF!</v>
      </c>
      <c r="U343" s="49" t="e">
        <f>#REF!</f>
        <v>#REF!</v>
      </c>
      <c r="V343" s="49" t="e">
        <f>#REF!</f>
        <v>#REF!</v>
      </c>
      <c r="W343" s="97"/>
      <c r="X343" s="116">
        <f>X344+X347+X350+X353+X356+X365+X368+X359+X362</f>
        <v>333044.153</v>
      </c>
      <c r="Y343" s="80">
        <f t="shared" si="37"/>
        <v>99.99084150976275</v>
      </c>
      <c r="Z343" s="90"/>
    </row>
    <row r="344" spans="1:26" s="24" customFormat="1" ht="31.5" outlineLevel="6">
      <c r="A344" s="34" t="s">
        <v>155</v>
      </c>
      <c r="B344" s="18" t="s">
        <v>21</v>
      </c>
      <c r="C344" s="18" t="s">
        <v>293</v>
      </c>
      <c r="D344" s="18" t="s">
        <v>5</v>
      </c>
      <c r="E344" s="18"/>
      <c r="F344" s="112">
        <f>F345</f>
        <v>85387.6</v>
      </c>
      <c r="G344" s="113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97"/>
      <c r="X344" s="112">
        <f>X345</f>
        <v>85387.6</v>
      </c>
      <c r="Y344" s="80">
        <f t="shared" si="37"/>
        <v>100</v>
      </c>
      <c r="Z344" s="90"/>
    </row>
    <row r="345" spans="1:26" s="24" customFormat="1" ht="15.75" outlineLevel="6">
      <c r="A345" s="5" t="s">
        <v>119</v>
      </c>
      <c r="B345" s="6" t="s">
        <v>21</v>
      </c>
      <c r="C345" s="6" t="s">
        <v>293</v>
      </c>
      <c r="D345" s="6" t="s">
        <v>120</v>
      </c>
      <c r="E345" s="6"/>
      <c r="F345" s="114">
        <f>F346</f>
        <v>85387.6</v>
      </c>
      <c r="G345" s="113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97"/>
      <c r="X345" s="114">
        <f>X346</f>
        <v>85387.6</v>
      </c>
      <c r="Y345" s="80">
        <f t="shared" si="37"/>
        <v>100</v>
      </c>
      <c r="Z345" s="90"/>
    </row>
    <row r="346" spans="1:26" s="24" customFormat="1" ht="47.25" outlineLevel="6">
      <c r="A346" s="36" t="s">
        <v>198</v>
      </c>
      <c r="B346" s="33" t="s">
        <v>21</v>
      </c>
      <c r="C346" s="33" t="s">
        <v>293</v>
      </c>
      <c r="D346" s="33" t="s">
        <v>85</v>
      </c>
      <c r="E346" s="33"/>
      <c r="F346" s="115">
        <f>81947.6+3440</f>
        <v>85387.6</v>
      </c>
      <c r="G346" s="113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97"/>
      <c r="X346" s="115">
        <v>85387.6</v>
      </c>
      <c r="Y346" s="80">
        <f t="shared" si="37"/>
        <v>100</v>
      </c>
      <c r="Z346" s="90"/>
    </row>
    <row r="347" spans="1:26" s="24" customFormat="1" ht="31.5" outlineLevel="6">
      <c r="A347" s="40" t="s">
        <v>195</v>
      </c>
      <c r="B347" s="18" t="s">
        <v>21</v>
      </c>
      <c r="C347" s="18" t="s">
        <v>334</v>
      </c>
      <c r="D347" s="18" t="s">
        <v>5</v>
      </c>
      <c r="E347" s="18"/>
      <c r="F347" s="112">
        <f>F348</f>
        <v>901.95335</v>
      </c>
      <c r="G347" s="113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97"/>
      <c r="X347" s="112">
        <f>X348</f>
        <v>901.953</v>
      </c>
      <c r="Y347" s="80">
        <f t="shared" si="37"/>
        <v>99.99996119533233</v>
      </c>
      <c r="Z347" s="90"/>
    </row>
    <row r="348" spans="1:26" s="24" customFormat="1" ht="15.75" outlineLevel="6">
      <c r="A348" s="5" t="s">
        <v>119</v>
      </c>
      <c r="B348" s="6" t="s">
        <v>21</v>
      </c>
      <c r="C348" s="6" t="s">
        <v>334</v>
      </c>
      <c r="D348" s="6" t="s">
        <v>120</v>
      </c>
      <c r="E348" s="6"/>
      <c r="F348" s="114">
        <f>F349</f>
        <v>901.95335</v>
      </c>
      <c r="G348" s="113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97"/>
      <c r="X348" s="114">
        <f>X349</f>
        <v>901.953</v>
      </c>
      <c r="Y348" s="80">
        <f t="shared" si="37"/>
        <v>99.99996119533233</v>
      </c>
      <c r="Z348" s="90"/>
    </row>
    <row r="349" spans="1:26" s="24" customFormat="1" ht="15.75" outlineLevel="6">
      <c r="A349" s="36" t="s">
        <v>86</v>
      </c>
      <c r="B349" s="33" t="s">
        <v>21</v>
      </c>
      <c r="C349" s="33" t="s">
        <v>334</v>
      </c>
      <c r="D349" s="33" t="s">
        <v>87</v>
      </c>
      <c r="E349" s="33"/>
      <c r="F349" s="115">
        <v>901.95335</v>
      </c>
      <c r="G349" s="113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97"/>
      <c r="X349" s="115">
        <v>901.953</v>
      </c>
      <c r="Y349" s="80">
        <f t="shared" si="37"/>
        <v>99.99996119533233</v>
      </c>
      <c r="Z349" s="90"/>
    </row>
    <row r="350" spans="1:26" s="24" customFormat="1" ht="15.75" outlineLevel="6">
      <c r="A350" s="34" t="s">
        <v>428</v>
      </c>
      <c r="B350" s="18" t="s">
        <v>21</v>
      </c>
      <c r="C350" s="18" t="s">
        <v>422</v>
      </c>
      <c r="D350" s="18" t="s">
        <v>5</v>
      </c>
      <c r="E350" s="18"/>
      <c r="F350" s="50">
        <f>F351</f>
        <v>30</v>
      </c>
      <c r="G350" s="113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97"/>
      <c r="X350" s="50">
        <f>X351</f>
        <v>30</v>
      </c>
      <c r="Y350" s="80">
        <f t="shared" si="37"/>
        <v>100</v>
      </c>
      <c r="Z350" s="90"/>
    </row>
    <row r="351" spans="1:26" s="24" customFormat="1" ht="15.75" outlineLevel="6">
      <c r="A351" s="5" t="s">
        <v>119</v>
      </c>
      <c r="B351" s="6" t="s">
        <v>21</v>
      </c>
      <c r="C351" s="6" t="s">
        <v>422</v>
      </c>
      <c r="D351" s="6" t="s">
        <v>120</v>
      </c>
      <c r="E351" s="6"/>
      <c r="F351" s="51">
        <f>F352</f>
        <v>30</v>
      </c>
      <c r="G351" s="113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97"/>
      <c r="X351" s="51">
        <f>X352</f>
        <v>30</v>
      </c>
      <c r="Y351" s="80">
        <f t="shared" si="37"/>
        <v>100</v>
      </c>
      <c r="Z351" s="90"/>
    </row>
    <row r="352" spans="1:26" s="24" customFormat="1" ht="15.75" outlineLevel="6">
      <c r="A352" s="73" t="s">
        <v>86</v>
      </c>
      <c r="B352" s="33" t="s">
        <v>21</v>
      </c>
      <c r="C352" s="59" t="s">
        <v>422</v>
      </c>
      <c r="D352" s="33" t="s">
        <v>87</v>
      </c>
      <c r="E352" s="33"/>
      <c r="F352" s="52">
        <v>30</v>
      </c>
      <c r="G352" s="113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97"/>
      <c r="X352" s="52">
        <v>30</v>
      </c>
      <c r="Y352" s="80">
        <f t="shared" si="37"/>
        <v>100</v>
      </c>
      <c r="Z352" s="90"/>
    </row>
    <row r="353" spans="1:26" s="24" customFormat="1" ht="31.5" outlineLevel="6">
      <c r="A353" s="37" t="s">
        <v>160</v>
      </c>
      <c r="B353" s="18" t="s">
        <v>21</v>
      </c>
      <c r="C353" s="18" t="s">
        <v>294</v>
      </c>
      <c r="D353" s="18" t="s">
        <v>5</v>
      </c>
      <c r="E353" s="18"/>
      <c r="F353" s="112">
        <f>F354</f>
        <v>5575</v>
      </c>
      <c r="G353" s="113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97"/>
      <c r="X353" s="112">
        <f>X354</f>
        <v>5575</v>
      </c>
      <c r="Y353" s="80">
        <f t="shared" si="37"/>
        <v>100</v>
      </c>
      <c r="Z353" s="90"/>
    </row>
    <row r="354" spans="1:26" s="24" customFormat="1" ht="15.75" outlineLevel="6">
      <c r="A354" s="5" t="s">
        <v>119</v>
      </c>
      <c r="B354" s="6" t="s">
        <v>21</v>
      </c>
      <c r="C354" s="6" t="s">
        <v>294</v>
      </c>
      <c r="D354" s="6" t="s">
        <v>120</v>
      </c>
      <c r="E354" s="6"/>
      <c r="F354" s="114">
        <f>F355</f>
        <v>5575</v>
      </c>
      <c r="G354" s="113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97"/>
      <c r="X354" s="114">
        <f>X355</f>
        <v>5575</v>
      </c>
      <c r="Y354" s="80">
        <f t="shared" si="37"/>
        <v>100</v>
      </c>
      <c r="Z354" s="90"/>
    </row>
    <row r="355" spans="1:26" s="24" customFormat="1" ht="47.25" outlineLevel="6">
      <c r="A355" s="36" t="s">
        <v>198</v>
      </c>
      <c r="B355" s="33" t="s">
        <v>21</v>
      </c>
      <c r="C355" s="33" t="s">
        <v>294</v>
      </c>
      <c r="D355" s="33" t="s">
        <v>85</v>
      </c>
      <c r="E355" s="33"/>
      <c r="F355" s="115">
        <v>5575</v>
      </c>
      <c r="G355" s="113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97"/>
      <c r="X355" s="115">
        <v>5575</v>
      </c>
      <c r="Y355" s="80">
        <f t="shared" si="37"/>
        <v>100</v>
      </c>
      <c r="Z355" s="90"/>
    </row>
    <row r="356" spans="1:25" s="24" customFormat="1" ht="51" customHeight="1" outlineLevel="6">
      <c r="A356" s="38" t="s">
        <v>161</v>
      </c>
      <c r="B356" s="18" t="s">
        <v>21</v>
      </c>
      <c r="C356" s="18" t="s">
        <v>295</v>
      </c>
      <c r="D356" s="18" t="s">
        <v>5</v>
      </c>
      <c r="E356" s="18"/>
      <c r="F356" s="112">
        <f>F357</f>
        <v>236602.1</v>
      </c>
      <c r="G356" s="113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97"/>
      <c r="X356" s="112">
        <f>X357</f>
        <v>238234.108</v>
      </c>
      <c r="Y356" s="80">
        <f t="shared" si="37"/>
        <v>100.68976902571872</v>
      </c>
    </row>
    <row r="357" spans="1:25" s="24" customFormat="1" ht="15.75" outlineLevel="6">
      <c r="A357" s="5" t="s">
        <v>119</v>
      </c>
      <c r="B357" s="6" t="s">
        <v>21</v>
      </c>
      <c r="C357" s="6" t="s">
        <v>295</v>
      </c>
      <c r="D357" s="6" t="s">
        <v>120</v>
      </c>
      <c r="E357" s="6"/>
      <c r="F357" s="114">
        <f>F358</f>
        <v>236602.1</v>
      </c>
      <c r="G357" s="113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97"/>
      <c r="X357" s="114">
        <f>X358</f>
        <v>238234.108</v>
      </c>
      <c r="Y357" s="80">
        <f t="shared" si="37"/>
        <v>100.68976902571872</v>
      </c>
    </row>
    <row r="358" spans="1:26" s="24" customFormat="1" ht="47.25" outlineLevel="6">
      <c r="A358" s="36" t="s">
        <v>198</v>
      </c>
      <c r="B358" s="33" t="s">
        <v>21</v>
      </c>
      <c r="C358" s="33" t="s">
        <v>295</v>
      </c>
      <c r="D358" s="33" t="s">
        <v>85</v>
      </c>
      <c r="E358" s="33"/>
      <c r="F358" s="115">
        <f>235152.1+1450</f>
        <v>236602.1</v>
      </c>
      <c r="G358" s="113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97"/>
      <c r="X358" s="115">
        <v>238234.108</v>
      </c>
      <c r="Y358" s="80">
        <f t="shared" si="37"/>
        <v>100.68976902571872</v>
      </c>
      <c r="Z358" s="90"/>
    </row>
    <row r="359" spans="1:25" s="24" customFormat="1" ht="51.75" customHeight="1" outlineLevel="6">
      <c r="A359" s="38" t="s">
        <v>435</v>
      </c>
      <c r="B359" s="18" t="s">
        <v>21</v>
      </c>
      <c r="C359" s="18" t="s">
        <v>434</v>
      </c>
      <c r="D359" s="18" t="s">
        <v>5</v>
      </c>
      <c r="E359" s="18"/>
      <c r="F359" s="112">
        <f>F360</f>
        <v>690.735</v>
      </c>
      <c r="G359" s="113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97"/>
      <c r="X359" s="112">
        <f>X360</f>
        <v>0</v>
      </c>
      <c r="Y359" s="80">
        <f t="shared" si="37"/>
        <v>0</v>
      </c>
    </row>
    <row r="360" spans="1:25" s="24" customFormat="1" ht="15.75" outlineLevel="6">
      <c r="A360" s="5" t="s">
        <v>119</v>
      </c>
      <c r="B360" s="6" t="s">
        <v>21</v>
      </c>
      <c r="C360" s="6" t="s">
        <v>434</v>
      </c>
      <c r="D360" s="6" t="s">
        <v>120</v>
      </c>
      <c r="E360" s="6"/>
      <c r="F360" s="114">
        <f>F361</f>
        <v>690.735</v>
      </c>
      <c r="G360" s="113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97"/>
      <c r="X360" s="114">
        <f>X361</f>
        <v>0</v>
      </c>
      <c r="Y360" s="80">
        <f t="shared" si="37"/>
        <v>0</v>
      </c>
    </row>
    <row r="361" spans="1:25" s="24" customFormat="1" ht="15.75" outlineLevel="6">
      <c r="A361" s="73" t="s">
        <v>86</v>
      </c>
      <c r="B361" s="33" t="s">
        <v>21</v>
      </c>
      <c r="C361" s="33" t="s">
        <v>434</v>
      </c>
      <c r="D361" s="33" t="s">
        <v>87</v>
      </c>
      <c r="E361" s="33"/>
      <c r="F361" s="115">
        <v>690.735</v>
      </c>
      <c r="G361" s="113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97"/>
      <c r="X361" s="115">
        <v>0</v>
      </c>
      <c r="Y361" s="80">
        <f t="shared" si="37"/>
        <v>0</v>
      </c>
    </row>
    <row r="362" spans="1:25" s="24" customFormat="1" ht="47.25" customHeight="1" outlineLevel="6">
      <c r="A362" s="38" t="s">
        <v>437</v>
      </c>
      <c r="B362" s="18" t="s">
        <v>21</v>
      </c>
      <c r="C362" s="18" t="s">
        <v>436</v>
      </c>
      <c r="D362" s="18" t="s">
        <v>5</v>
      </c>
      <c r="E362" s="18"/>
      <c r="F362" s="112">
        <f>F363</f>
        <v>1756.37</v>
      </c>
      <c r="G362" s="113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97"/>
      <c r="X362" s="112">
        <f>X363</f>
        <v>995.186</v>
      </c>
      <c r="Y362" s="80">
        <f t="shared" si="37"/>
        <v>56.66152348309298</v>
      </c>
    </row>
    <row r="363" spans="1:25" s="24" customFormat="1" ht="15.75" outlineLevel="6">
      <c r="A363" s="5" t="s">
        <v>119</v>
      </c>
      <c r="B363" s="6" t="s">
        <v>21</v>
      </c>
      <c r="C363" s="6" t="s">
        <v>436</v>
      </c>
      <c r="D363" s="6" t="s">
        <v>120</v>
      </c>
      <c r="E363" s="6"/>
      <c r="F363" s="114">
        <f>F364</f>
        <v>1756.37</v>
      </c>
      <c r="G363" s="113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97"/>
      <c r="X363" s="114">
        <f>X364</f>
        <v>995.186</v>
      </c>
      <c r="Y363" s="80">
        <f t="shared" si="37"/>
        <v>56.66152348309298</v>
      </c>
    </row>
    <row r="364" spans="1:26" s="24" customFormat="1" ht="47.25" outlineLevel="6">
      <c r="A364" s="36" t="s">
        <v>198</v>
      </c>
      <c r="B364" s="33" t="s">
        <v>21</v>
      </c>
      <c r="C364" s="33" t="s">
        <v>436</v>
      </c>
      <c r="D364" s="33" t="s">
        <v>85</v>
      </c>
      <c r="E364" s="33"/>
      <c r="F364" s="115">
        <v>1756.37</v>
      </c>
      <c r="G364" s="113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97"/>
      <c r="X364" s="115">
        <v>995.186</v>
      </c>
      <c r="Y364" s="80">
        <f t="shared" si="37"/>
        <v>56.66152348309298</v>
      </c>
      <c r="Z364" s="90"/>
    </row>
    <row r="365" spans="1:26" s="24" customFormat="1" ht="47.25" outlineLevel="6">
      <c r="A365" s="40" t="s">
        <v>417</v>
      </c>
      <c r="B365" s="18" t="s">
        <v>21</v>
      </c>
      <c r="C365" s="18" t="s">
        <v>418</v>
      </c>
      <c r="D365" s="18" t="s">
        <v>5</v>
      </c>
      <c r="E365" s="18"/>
      <c r="F365" s="112">
        <f>F366</f>
        <v>1746.838</v>
      </c>
      <c r="G365" s="113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97"/>
      <c r="X365" s="112">
        <f>X366</f>
        <v>1536.245</v>
      </c>
      <c r="Y365" s="80">
        <f t="shared" si="37"/>
        <v>87.94433141481923</v>
      </c>
      <c r="Z365" s="90"/>
    </row>
    <row r="366" spans="1:26" s="24" customFormat="1" ht="15.75" outlineLevel="6">
      <c r="A366" s="5" t="s">
        <v>119</v>
      </c>
      <c r="B366" s="6" t="s">
        <v>21</v>
      </c>
      <c r="C366" s="6" t="s">
        <v>418</v>
      </c>
      <c r="D366" s="6" t="s">
        <v>120</v>
      </c>
      <c r="E366" s="6"/>
      <c r="F366" s="114">
        <f>F367</f>
        <v>1746.838</v>
      </c>
      <c r="G366" s="113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97"/>
      <c r="X366" s="114">
        <f>X367</f>
        <v>1536.245</v>
      </c>
      <c r="Y366" s="80">
        <f t="shared" si="37"/>
        <v>87.94433141481923</v>
      </c>
      <c r="Z366" s="90"/>
    </row>
    <row r="367" spans="1:26" s="24" customFormat="1" ht="15.75" outlineLevel="6">
      <c r="A367" s="73" t="s">
        <v>86</v>
      </c>
      <c r="B367" s="33" t="s">
        <v>21</v>
      </c>
      <c r="C367" s="33" t="s">
        <v>418</v>
      </c>
      <c r="D367" s="33" t="s">
        <v>87</v>
      </c>
      <c r="E367" s="33"/>
      <c r="F367" s="115">
        <v>1746.838</v>
      </c>
      <c r="G367" s="113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97"/>
      <c r="X367" s="115">
        <v>1536.245</v>
      </c>
      <c r="Y367" s="80">
        <f t="shared" si="37"/>
        <v>87.94433141481923</v>
      </c>
      <c r="Z367" s="90"/>
    </row>
    <row r="368" spans="1:26" s="24" customFormat="1" ht="47.25" customHeight="1" outlineLevel="6">
      <c r="A368" s="40" t="s">
        <v>397</v>
      </c>
      <c r="B368" s="18" t="s">
        <v>21</v>
      </c>
      <c r="C368" s="18" t="s">
        <v>396</v>
      </c>
      <c r="D368" s="18" t="s">
        <v>5</v>
      </c>
      <c r="E368" s="18"/>
      <c r="F368" s="112">
        <f>F369</f>
        <v>384.06126</v>
      </c>
      <c r="G368" s="113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97"/>
      <c r="X368" s="112">
        <f>X369</f>
        <v>384.061</v>
      </c>
      <c r="Y368" s="80">
        <f t="shared" si="37"/>
        <v>99.99993230246653</v>
      </c>
      <c r="Z368" s="90"/>
    </row>
    <row r="369" spans="1:26" s="24" customFormat="1" ht="15.75" outlineLevel="6">
      <c r="A369" s="5" t="s">
        <v>119</v>
      </c>
      <c r="B369" s="6" t="s">
        <v>21</v>
      </c>
      <c r="C369" s="6" t="s">
        <v>396</v>
      </c>
      <c r="D369" s="6" t="s">
        <v>120</v>
      </c>
      <c r="E369" s="6"/>
      <c r="F369" s="114">
        <f>F370</f>
        <v>384.06126</v>
      </c>
      <c r="G369" s="113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97"/>
      <c r="X369" s="114">
        <f>X370</f>
        <v>384.061</v>
      </c>
      <c r="Y369" s="80">
        <f t="shared" si="37"/>
        <v>99.99993230246653</v>
      </c>
      <c r="Z369" s="90"/>
    </row>
    <row r="370" spans="1:26" s="24" customFormat="1" ht="15.75" outlineLevel="6">
      <c r="A370" s="36" t="s">
        <v>86</v>
      </c>
      <c r="B370" s="33" t="s">
        <v>21</v>
      </c>
      <c r="C370" s="33" t="s">
        <v>396</v>
      </c>
      <c r="D370" s="33" t="s">
        <v>87</v>
      </c>
      <c r="E370" s="33"/>
      <c r="F370" s="115">
        <v>384.06126</v>
      </c>
      <c r="G370" s="113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97"/>
      <c r="X370" s="115">
        <v>384.061</v>
      </c>
      <c r="Y370" s="80">
        <f t="shared" si="37"/>
        <v>99.99993230246653</v>
      </c>
      <c r="Z370" s="90"/>
    </row>
    <row r="371" spans="1:25" s="24" customFormat="1" ht="31.5" outlineLevel="6">
      <c r="A371" s="41" t="s">
        <v>423</v>
      </c>
      <c r="B371" s="9" t="s">
        <v>21</v>
      </c>
      <c r="C371" s="9" t="s">
        <v>352</v>
      </c>
      <c r="D371" s="9" t="s">
        <v>5</v>
      </c>
      <c r="E371" s="9"/>
      <c r="F371" s="58">
        <f>F372</f>
        <v>0</v>
      </c>
      <c r="G371" s="68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X371" s="58">
        <f>X372</f>
        <v>0</v>
      </c>
      <c r="Y371" s="80">
        <v>0</v>
      </c>
    </row>
    <row r="372" spans="1:25" s="24" customFormat="1" ht="18.75" outlineLevel="6">
      <c r="A372" s="5" t="s">
        <v>119</v>
      </c>
      <c r="B372" s="6" t="s">
        <v>21</v>
      </c>
      <c r="C372" s="6" t="s">
        <v>354</v>
      </c>
      <c r="D372" s="6" t="s">
        <v>120</v>
      </c>
      <c r="E372" s="43"/>
      <c r="F372" s="56">
        <f>F373</f>
        <v>0</v>
      </c>
      <c r="G372" s="68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56">
        <f>X373</f>
        <v>0</v>
      </c>
      <c r="Y372" s="80">
        <v>0</v>
      </c>
    </row>
    <row r="373" spans="1:25" s="24" customFormat="1" ht="18.75" outlineLevel="6">
      <c r="A373" s="36" t="s">
        <v>86</v>
      </c>
      <c r="B373" s="33" t="s">
        <v>21</v>
      </c>
      <c r="C373" s="33" t="s">
        <v>354</v>
      </c>
      <c r="D373" s="33" t="s">
        <v>87</v>
      </c>
      <c r="E373" s="44"/>
      <c r="F373" s="57">
        <v>0</v>
      </c>
      <c r="G373" s="68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X373" s="57">
        <v>0</v>
      </c>
      <c r="Y373" s="80">
        <v>0</v>
      </c>
    </row>
    <row r="374" spans="1:25" s="24" customFormat="1" ht="15.75" outlineLevel="6">
      <c r="A374" s="42" t="s">
        <v>372</v>
      </c>
      <c r="B374" s="29" t="s">
        <v>373</v>
      </c>
      <c r="C374" s="29" t="s">
        <v>245</v>
      </c>
      <c r="D374" s="29" t="s">
        <v>5</v>
      </c>
      <c r="E374" s="29"/>
      <c r="F374" s="55">
        <f>F375+F379+F385</f>
        <v>36908.091</v>
      </c>
      <c r="G374" s="68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X374" s="55">
        <f>X375+X379+X385</f>
        <v>36908.091</v>
      </c>
      <c r="Y374" s="80">
        <f t="shared" si="37"/>
        <v>100</v>
      </c>
    </row>
    <row r="375" spans="1:25" s="24" customFormat="1" ht="31.5" outlineLevel="6">
      <c r="A375" s="21" t="s">
        <v>134</v>
      </c>
      <c r="B375" s="9" t="s">
        <v>373</v>
      </c>
      <c r="C375" s="9" t="s">
        <v>246</v>
      </c>
      <c r="D375" s="9" t="s">
        <v>5</v>
      </c>
      <c r="E375" s="9"/>
      <c r="F375" s="49">
        <f>F376</f>
        <v>274.00272</v>
      </c>
      <c r="G375" s="69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X375" s="49">
        <f>X376</f>
        <v>274.003</v>
      </c>
      <c r="Y375" s="80">
        <f t="shared" si="37"/>
        <v>100.00010218876658</v>
      </c>
    </row>
    <row r="376" spans="1:25" s="24" customFormat="1" ht="31.5" outlineLevel="6">
      <c r="A376" s="21" t="s">
        <v>136</v>
      </c>
      <c r="B376" s="9" t="s">
        <v>373</v>
      </c>
      <c r="C376" s="9" t="s">
        <v>247</v>
      </c>
      <c r="D376" s="9" t="s">
        <v>5</v>
      </c>
      <c r="E376" s="9"/>
      <c r="F376" s="49">
        <f>F377</f>
        <v>274.00272</v>
      </c>
      <c r="G376" s="69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X376" s="49">
        <f>X377</f>
        <v>274.003</v>
      </c>
      <c r="Y376" s="80">
        <f t="shared" si="37"/>
        <v>100.00010218876658</v>
      </c>
    </row>
    <row r="377" spans="1:25" s="24" customFormat="1" ht="18.75" customHeight="1" outlineLevel="6">
      <c r="A377" s="34" t="s">
        <v>371</v>
      </c>
      <c r="B377" s="18" t="s">
        <v>373</v>
      </c>
      <c r="C377" s="18" t="s">
        <v>370</v>
      </c>
      <c r="D377" s="18" t="s">
        <v>5</v>
      </c>
      <c r="E377" s="18"/>
      <c r="F377" s="50">
        <f>F378</f>
        <v>274.00272</v>
      </c>
      <c r="G377" s="69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X377" s="50">
        <f>X378</f>
        <v>274.003</v>
      </c>
      <c r="Y377" s="80">
        <f t="shared" si="37"/>
        <v>100.00010218876658</v>
      </c>
    </row>
    <row r="378" spans="1:26" s="24" customFormat="1" ht="15.75" outlineLevel="6">
      <c r="A378" s="60" t="s">
        <v>86</v>
      </c>
      <c r="B378" s="59" t="s">
        <v>373</v>
      </c>
      <c r="C378" s="59" t="s">
        <v>370</v>
      </c>
      <c r="D378" s="59" t="s">
        <v>87</v>
      </c>
      <c r="E378" s="59"/>
      <c r="F378" s="61">
        <v>274.00272</v>
      </c>
      <c r="G378" s="88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90"/>
      <c r="X378" s="61">
        <v>274.003</v>
      </c>
      <c r="Y378" s="80">
        <f t="shared" si="37"/>
        <v>100.00010218876658</v>
      </c>
      <c r="Z378" s="90"/>
    </row>
    <row r="379" spans="1:26" s="24" customFormat="1" ht="15.75" outlineLevel="6">
      <c r="A379" s="41" t="s">
        <v>221</v>
      </c>
      <c r="B379" s="9" t="s">
        <v>373</v>
      </c>
      <c r="C379" s="9" t="s">
        <v>285</v>
      </c>
      <c r="D379" s="9" t="s">
        <v>5</v>
      </c>
      <c r="E379" s="9"/>
      <c r="F379" s="49">
        <f>F380</f>
        <v>24621.091</v>
      </c>
      <c r="G379" s="69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X379" s="49">
        <f>X380</f>
        <v>24621.091</v>
      </c>
      <c r="Y379" s="80">
        <f t="shared" si="37"/>
        <v>100</v>
      </c>
      <c r="Z379" s="90"/>
    </row>
    <row r="380" spans="1:26" s="24" customFormat="1" ht="31.5" outlineLevel="6">
      <c r="A380" s="13" t="s">
        <v>187</v>
      </c>
      <c r="B380" s="9" t="s">
        <v>373</v>
      </c>
      <c r="C380" s="9" t="s">
        <v>296</v>
      </c>
      <c r="D380" s="9" t="s">
        <v>5</v>
      </c>
      <c r="E380" s="9"/>
      <c r="F380" s="116">
        <f>F381</f>
        <v>24621.091</v>
      </c>
      <c r="G380" s="113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97"/>
      <c r="X380" s="116">
        <f>X381</f>
        <v>24621.091</v>
      </c>
      <c r="Y380" s="80">
        <f t="shared" si="37"/>
        <v>100</v>
      </c>
      <c r="Z380" s="90"/>
    </row>
    <row r="381" spans="1:26" s="24" customFormat="1" ht="31.5" outlineLevel="6">
      <c r="A381" s="34" t="s">
        <v>188</v>
      </c>
      <c r="B381" s="18" t="s">
        <v>373</v>
      </c>
      <c r="C381" s="18" t="s">
        <v>297</v>
      </c>
      <c r="D381" s="18" t="s">
        <v>5</v>
      </c>
      <c r="E381" s="18"/>
      <c r="F381" s="112">
        <f>F382</f>
        <v>24621.091</v>
      </c>
      <c r="G381" s="113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97"/>
      <c r="X381" s="112">
        <f>X382</f>
        <v>24621.091</v>
      </c>
      <c r="Y381" s="80">
        <f t="shared" si="37"/>
        <v>100</v>
      </c>
      <c r="Z381" s="90"/>
    </row>
    <row r="382" spans="1:26" s="24" customFormat="1" ht="15.75" outlineLevel="6">
      <c r="A382" s="5" t="s">
        <v>119</v>
      </c>
      <c r="B382" s="6" t="s">
        <v>373</v>
      </c>
      <c r="C382" s="6" t="s">
        <v>297</v>
      </c>
      <c r="D382" s="6" t="s">
        <v>120</v>
      </c>
      <c r="E382" s="6"/>
      <c r="F382" s="114">
        <f>F383+F384</f>
        <v>24621.091</v>
      </c>
      <c r="G382" s="113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97"/>
      <c r="X382" s="114">
        <f>X383+X384</f>
        <v>24621.091</v>
      </c>
      <c r="Y382" s="80">
        <f t="shared" si="37"/>
        <v>100</v>
      </c>
      <c r="Z382" s="90"/>
    </row>
    <row r="383" spans="1:26" s="24" customFormat="1" ht="47.25" outlineLevel="6">
      <c r="A383" s="36" t="s">
        <v>198</v>
      </c>
      <c r="B383" s="33" t="s">
        <v>373</v>
      </c>
      <c r="C383" s="33" t="s">
        <v>297</v>
      </c>
      <c r="D383" s="33" t="s">
        <v>85</v>
      </c>
      <c r="E383" s="33"/>
      <c r="F383" s="115">
        <f>22150+2164-35</f>
        <v>24279</v>
      </c>
      <c r="G383" s="113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97"/>
      <c r="X383" s="115">
        <v>24279</v>
      </c>
      <c r="Y383" s="80">
        <f t="shared" si="37"/>
        <v>100</v>
      </c>
      <c r="Z383" s="90"/>
    </row>
    <row r="384" spans="1:26" s="24" customFormat="1" ht="15.75" outlineLevel="6">
      <c r="A384" s="36" t="s">
        <v>86</v>
      </c>
      <c r="B384" s="33" t="s">
        <v>373</v>
      </c>
      <c r="C384" s="33" t="s">
        <v>337</v>
      </c>
      <c r="D384" s="33" t="s">
        <v>87</v>
      </c>
      <c r="E384" s="33"/>
      <c r="F384" s="115">
        <f>412.819-70.728</f>
        <v>342.091</v>
      </c>
      <c r="G384" s="113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97"/>
      <c r="X384" s="115">
        <v>342.091</v>
      </c>
      <c r="Y384" s="80">
        <f t="shared" si="37"/>
        <v>100</v>
      </c>
      <c r="Z384" s="90"/>
    </row>
    <row r="385" spans="1:26" s="24" customFormat="1" ht="31.5" outlineLevel="6">
      <c r="A385" s="41" t="s">
        <v>199</v>
      </c>
      <c r="B385" s="9" t="s">
        <v>373</v>
      </c>
      <c r="C385" s="9" t="s">
        <v>298</v>
      </c>
      <c r="D385" s="9" t="s">
        <v>5</v>
      </c>
      <c r="E385" s="9"/>
      <c r="F385" s="116">
        <f>F386</f>
        <v>12012.99728</v>
      </c>
      <c r="G385" s="111" t="e">
        <f aca="true" t="shared" si="38" ref="G385:V385">G386</f>
        <v>#REF!</v>
      </c>
      <c r="H385" s="53" t="e">
        <f t="shared" si="38"/>
        <v>#REF!</v>
      </c>
      <c r="I385" s="53" t="e">
        <f t="shared" si="38"/>
        <v>#REF!</v>
      </c>
      <c r="J385" s="53" t="e">
        <f t="shared" si="38"/>
        <v>#REF!</v>
      </c>
      <c r="K385" s="53" t="e">
        <f t="shared" si="38"/>
        <v>#REF!</v>
      </c>
      <c r="L385" s="53" t="e">
        <f t="shared" si="38"/>
        <v>#REF!</v>
      </c>
      <c r="M385" s="53" t="e">
        <f t="shared" si="38"/>
        <v>#REF!</v>
      </c>
      <c r="N385" s="53" t="e">
        <f t="shared" si="38"/>
        <v>#REF!</v>
      </c>
      <c r="O385" s="53" t="e">
        <f t="shared" si="38"/>
        <v>#REF!</v>
      </c>
      <c r="P385" s="53" t="e">
        <f t="shared" si="38"/>
        <v>#REF!</v>
      </c>
      <c r="Q385" s="53" t="e">
        <f t="shared" si="38"/>
        <v>#REF!</v>
      </c>
      <c r="R385" s="53" t="e">
        <f t="shared" si="38"/>
        <v>#REF!</v>
      </c>
      <c r="S385" s="53" t="e">
        <f t="shared" si="38"/>
        <v>#REF!</v>
      </c>
      <c r="T385" s="53" t="e">
        <f t="shared" si="38"/>
        <v>#REF!</v>
      </c>
      <c r="U385" s="53" t="e">
        <f t="shared" si="38"/>
        <v>#REF!</v>
      </c>
      <c r="V385" s="53" t="e">
        <f t="shared" si="38"/>
        <v>#REF!</v>
      </c>
      <c r="W385" s="97"/>
      <c r="X385" s="116">
        <f>X386</f>
        <v>12012.997</v>
      </c>
      <c r="Y385" s="80">
        <f t="shared" si="37"/>
        <v>99.99999766919117</v>
      </c>
      <c r="Z385" s="90"/>
    </row>
    <row r="386" spans="1:26" s="24" customFormat="1" ht="31.5" outlineLevel="6">
      <c r="A386" s="40" t="s">
        <v>155</v>
      </c>
      <c r="B386" s="18" t="s">
        <v>373</v>
      </c>
      <c r="C386" s="18" t="s">
        <v>299</v>
      </c>
      <c r="D386" s="18" t="s">
        <v>5</v>
      </c>
      <c r="E386" s="45"/>
      <c r="F386" s="112">
        <f>F387</f>
        <v>12012.99728</v>
      </c>
      <c r="G386" s="113" t="e">
        <f>#REF!</f>
        <v>#REF!</v>
      </c>
      <c r="H386" s="51" t="e">
        <f>#REF!</f>
        <v>#REF!</v>
      </c>
      <c r="I386" s="51" t="e">
        <f>#REF!</f>
        <v>#REF!</v>
      </c>
      <c r="J386" s="51" t="e">
        <f>#REF!</f>
        <v>#REF!</v>
      </c>
      <c r="K386" s="51" t="e">
        <f>#REF!</f>
        <v>#REF!</v>
      </c>
      <c r="L386" s="51" t="e">
        <f>#REF!</f>
        <v>#REF!</v>
      </c>
      <c r="M386" s="51" t="e">
        <f>#REF!</f>
        <v>#REF!</v>
      </c>
      <c r="N386" s="51" t="e">
        <f>#REF!</f>
        <v>#REF!</v>
      </c>
      <c r="O386" s="51" t="e">
        <f>#REF!</f>
        <v>#REF!</v>
      </c>
      <c r="P386" s="51" t="e">
        <f>#REF!</f>
        <v>#REF!</v>
      </c>
      <c r="Q386" s="51" t="e">
        <f>#REF!</f>
        <v>#REF!</v>
      </c>
      <c r="R386" s="51" t="e">
        <f>#REF!</f>
        <v>#REF!</v>
      </c>
      <c r="S386" s="51" t="e">
        <f>#REF!</f>
        <v>#REF!</v>
      </c>
      <c r="T386" s="51" t="e">
        <f>#REF!</f>
        <v>#REF!</v>
      </c>
      <c r="U386" s="51" t="e">
        <f>#REF!</f>
        <v>#REF!</v>
      </c>
      <c r="V386" s="51" t="e">
        <f>#REF!</f>
        <v>#REF!</v>
      </c>
      <c r="W386" s="97"/>
      <c r="X386" s="112">
        <f>X387</f>
        <v>12012.997</v>
      </c>
      <c r="Y386" s="80">
        <f t="shared" si="37"/>
        <v>99.99999766919117</v>
      </c>
      <c r="Z386" s="90"/>
    </row>
    <row r="387" spans="1:26" s="24" customFormat="1" ht="18.75" outlineLevel="6">
      <c r="A387" s="5" t="s">
        <v>119</v>
      </c>
      <c r="B387" s="6" t="s">
        <v>373</v>
      </c>
      <c r="C387" s="6" t="s">
        <v>299</v>
      </c>
      <c r="D387" s="6" t="s">
        <v>355</v>
      </c>
      <c r="E387" s="43"/>
      <c r="F387" s="114">
        <f>F388+F389</f>
        <v>12012.99728</v>
      </c>
      <c r="G387" s="113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97"/>
      <c r="X387" s="114">
        <f>X388+X389</f>
        <v>12012.997</v>
      </c>
      <c r="Y387" s="80">
        <f t="shared" si="37"/>
        <v>99.99999766919117</v>
      </c>
      <c r="Z387" s="90"/>
    </row>
    <row r="388" spans="1:26" s="24" customFormat="1" ht="47.25" outlineLevel="6">
      <c r="A388" s="36" t="s">
        <v>198</v>
      </c>
      <c r="B388" s="33" t="s">
        <v>373</v>
      </c>
      <c r="C388" s="33" t="s">
        <v>299</v>
      </c>
      <c r="D388" s="33" t="s">
        <v>85</v>
      </c>
      <c r="E388" s="44"/>
      <c r="F388" s="115">
        <v>12012.99728</v>
      </c>
      <c r="G388" s="113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97"/>
      <c r="X388" s="115">
        <v>12012.997</v>
      </c>
      <c r="Y388" s="80">
        <f t="shared" si="37"/>
        <v>99.99999766919117</v>
      </c>
      <c r="Z388" s="90"/>
    </row>
    <row r="389" spans="1:25" s="24" customFormat="1" ht="18.75" outlineLevel="6">
      <c r="A389" s="36" t="s">
        <v>86</v>
      </c>
      <c r="B389" s="33" t="s">
        <v>373</v>
      </c>
      <c r="C389" s="33" t="s">
        <v>336</v>
      </c>
      <c r="D389" s="33" t="s">
        <v>87</v>
      </c>
      <c r="E389" s="44"/>
      <c r="F389" s="115">
        <v>0</v>
      </c>
      <c r="G389" s="113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97"/>
      <c r="X389" s="115">
        <v>0</v>
      </c>
      <c r="Y389" s="80">
        <v>0</v>
      </c>
    </row>
    <row r="390" spans="1:25" s="24" customFormat="1" ht="31.5" outlineLevel="6">
      <c r="A390" s="42" t="s">
        <v>67</v>
      </c>
      <c r="B390" s="29" t="s">
        <v>66</v>
      </c>
      <c r="C390" s="29" t="s">
        <v>245</v>
      </c>
      <c r="D390" s="29" t="s">
        <v>5</v>
      </c>
      <c r="E390" s="29"/>
      <c r="F390" s="55">
        <f>F391</f>
        <v>25.9</v>
      </c>
      <c r="G390" s="113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97"/>
      <c r="X390" s="55">
        <f>X391</f>
        <v>25.9</v>
      </c>
      <c r="Y390" s="80">
        <f t="shared" si="37"/>
        <v>100</v>
      </c>
    </row>
    <row r="391" spans="1:25" s="24" customFormat="1" ht="15.75" outlineLevel="6">
      <c r="A391" s="8" t="s">
        <v>223</v>
      </c>
      <c r="B391" s="9" t="s">
        <v>66</v>
      </c>
      <c r="C391" s="9" t="s">
        <v>300</v>
      </c>
      <c r="D391" s="9" t="s">
        <v>5</v>
      </c>
      <c r="E391" s="9"/>
      <c r="F391" s="49">
        <f>F392</f>
        <v>25.9</v>
      </c>
      <c r="G391" s="113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97"/>
      <c r="X391" s="49">
        <f>X392</f>
        <v>25.9</v>
      </c>
      <c r="Y391" s="80">
        <f t="shared" si="37"/>
        <v>100</v>
      </c>
    </row>
    <row r="392" spans="1:25" s="24" customFormat="1" ht="34.5" customHeight="1" outlineLevel="6">
      <c r="A392" s="40" t="s">
        <v>162</v>
      </c>
      <c r="B392" s="18" t="s">
        <v>66</v>
      </c>
      <c r="C392" s="18" t="s">
        <v>301</v>
      </c>
      <c r="D392" s="18" t="s">
        <v>5</v>
      </c>
      <c r="E392" s="18"/>
      <c r="F392" s="50">
        <f>F393</f>
        <v>25.9</v>
      </c>
      <c r="G392" s="113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97"/>
      <c r="X392" s="50">
        <f>X393</f>
        <v>25.9</v>
      </c>
      <c r="Y392" s="80">
        <f t="shared" si="37"/>
        <v>100</v>
      </c>
    </row>
    <row r="393" spans="1:25" s="24" customFormat="1" ht="15.75" outlineLevel="6">
      <c r="A393" s="5" t="s">
        <v>96</v>
      </c>
      <c r="B393" s="6" t="s">
        <v>66</v>
      </c>
      <c r="C393" s="6" t="s">
        <v>301</v>
      </c>
      <c r="D393" s="6" t="s">
        <v>97</v>
      </c>
      <c r="E393" s="6"/>
      <c r="F393" s="51">
        <f>F394</f>
        <v>25.9</v>
      </c>
      <c r="G393" s="113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97"/>
      <c r="X393" s="51">
        <f>X394</f>
        <v>25.9</v>
      </c>
      <c r="Y393" s="80">
        <f t="shared" si="37"/>
        <v>100</v>
      </c>
    </row>
    <row r="394" spans="1:26" s="24" customFormat="1" ht="31.5" outlineLevel="6">
      <c r="A394" s="32" t="s">
        <v>98</v>
      </c>
      <c r="B394" s="33" t="s">
        <v>66</v>
      </c>
      <c r="C394" s="33" t="s">
        <v>301</v>
      </c>
      <c r="D394" s="33" t="s">
        <v>99</v>
      </c>
      <c r="E394" s="33"/>
      <c r="F394" s="52">
        <v>25.9</v>
      </c>
      <c r="G394" s="113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97"/>
      <c r="X394" s="52">
        <v>25.9</v>
      </c>
      <c r="Y394" s="80">
        <f t="shared" si="37"/>
        <v>100</v>
      </c>
      <c r="Z394" s="90"/>
    </row>
    <row r="395" spans="1:26" s="24" customFormat="1" ht="18.75" customHeight="1" outlineLevel="6">
      <c r="A395" s="42" t="s">
        <v>45</v>
      </c>
      <c r="B395" s="29" t="s">
        <v>22</v>
      </c>
      <c r="C395" s="29" t="s">
        <v>245</v>
      </c>
      <c r="D395" s="29" t="s">
        <v>5</v>
      </c>
      <c r="E395" s="29"/>
      <c r="F395" s="55">
        <f>F396</f>
        <v>3904.4675100000004</v>
      </c>
      <c r="G395" s="96" t="e">
        <f>#REF!</f>
        <v>#REF!</v>
      </c>
      <c r="H395" s="49" t="e">
        <f>#REF!</f>
        <v>#REF!</v>
      </c>
      <c r="I395" s="49" t="e">
        <f>#REF!</f>
        <v>#REF!</v>
      </c>
      <c r="J395" s="49" t="e">
        <f>#REF!</f>
        <v>#REF!</v>
      </c>
      <c r="K395" s="49" t="e">
        <f>#REF!</f>
        <v>#REF!</v>
      </c>
      <c r="L395" s="49" t="e">
        <f>#REF!</f>
        <v>#REF!</v>
      </c>
      <c r="M395" s="49" t="e">
        <f>#REF!</f>
        <v>#REF!</v>
      </c>
      <c r="N395" s="49" t="e">
        <f>#REF!</f>
        <v>#REF!</v>
      </c>
      <c r="O395" s="49" t="e">
        <f>#REF!</f>
        <v>#REF!</v>
      </c>
      <c r="P395" s="49" t="e">
        <f>#REF!</f>
        <v>#REF!</v>
      </c>
      <c r="Q395" s="49" t="e">
        <f>#REF!</f>
        <v>#REF!</v>
      </c>
      <c r="R395" s="49" t="e">
        <f>#REF!</f>
        <v>#REF!</v>
      </c>
      <c r="S395" s="49" t="e">
        <f>#REF!</f>
        <v>#REF!</v>
      </c>
      <c r="T395" s="49" t="e">
        <f>#REF!</f>
        <v>#REF!</v>
      </c>
      <c r="U395" s="49" t="e">
        <f>#REF!</f>
        <v>#REF!</v>
      </c>
      <c r="V395" s="49" t="e">
        <f>#REF!</f>
        <v>#REF!</v>
      </c>
      <c r="W395" s="97"/>
      <c r="X395" s="55">
        <f>X396</f>
        <v>3904.468</v>
      </c>
      <c r="Y395" s="80">
        <f t="shared" si="37"/>
        <v>100.00001254972663</v>
      </c>
      <c r="Z395" s="90"/>
    </row>
    <row r="396" spans="1:26" s="24" customFormat="1" ht="15.75" outlineLevel="6">
      <c r="A396" s="8" t="s">
        <v>224</v>
      </c>
      <c r="B396" s="9" t="s">
        <v>22</v>
      </c>
      <c r="C396" s="9" t="s">
        <v>285</v>
      </c>
      <c r="D396" s="9" t="s">
        <v>5</v>
      </c>
      <c r="E396" s="9"/>
      <c r="F396" s="49">
        <f>F397</f>
        <v>3904.4675100000004</v>
      </c>
      <c r="G396" s="113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97"/>
      <c r="X396" s="49">
        <f>X397</f>
        <v>3904.468</v>
      </c>
      <c r="Y396" s="80">
        <f t="shared" si="37"/>
        <v>100.00001254972663</v>
      </c>
      <c r="Z396" s="90"/>
    </row>
    <row r="397" spans="1:26" s="24" customFormat="1" ht="15.75" outlineLevel="6">
      <c r="A397" s="34" t="s">
        <v>121</v>
      </c>
      <c r="B397" s="18" t="s">
        <v>22</v>
      </c>
      <c r="C397" s="18" t="s">
        <v>292</v>
      </c>
      <c r="D397" s="18" t="s">
        <v>5</v>
      </c>
      <c r="E397" s="18"/>
      <c r="F397" s="50">
        <f>F398+F401+F404</f>
        <v>3904.4675100000004</v>
      </c>
      <c r="G397" s="113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97"/>
      <c r="X397" s="50">
        <f>X398+X401+X404</f>
        <v>3904.468</v>
      </c>
      <c r="Y397" s="80">
        <f t="shared" si="37"/>
        <v>100.00001254972663</v>
      </c>
      <c r="Z397" s="90"/>
    </row>
    <row r="398" spans="1:26" s="24" customFormat="1" ht="31.5" outlineLevel="6">
      <c r="A398" s="34" t="s">
        <v>163</v>
      </c>
      <c r="B398" s="18" t="s">
        <v>22</v>
      </c>
      <c r="C398" s="18" t="s">
        <v>302</v>
      </c>
      <c r="D398" s="18" t="s">
        <v>5</v>
      </c>
      <c r="E398" s="18"/>
      <c r="F398" s="50">
        <f>F399</f>
        <v>0</v>
      </c>
      <c r="G398" s="113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97"/>
      <c r="X398" s="50">
        <f>X399</f>
        <v>0</v>
      </c>
      <c r="Y398" s="80">
        <v>0</v>
      </c>
      <c r="Z398" s="90"/>
    </row>
    <row r="399" spans="1:26" s="24" customFormat="1" ht="15.75" outlineLevel="6">
      <c r="A399" s="5" t="s">
        <v>96</v>
      </c>
      <c r="B399" s="6" t="s">
        <v>22</v>
      </c>
      <c r="C399" s="6" t="s">
        <v>302</v>
      </c>
      <c r="D399" s="6" t="s">
        <v>97</v>
      </c>
      <c r="E399" s="6"/>
      <c r="F399" s="51">
        <f>F400</f>
        <v>0</v>
      </c>
      <c r="G399" s="113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97"/>
      <c r="X399" s="51">
        <f>X400</f>
        <v>0</v>
      </c>
      <c r="Y399" s="80">
        <v>0</v>
      </c>
      <c r="Z399" s="90"/>
    </row>
    <row r="400" spans="1:26" s="24" customFormat="1" ht="31.5" outlineLevel="6">
      <c r="A400" s="32" t="s">
        <v>98</v>
      </c>
      <c r="B400" s="33" t="s">
        <v>22</v>
      </c>
      <c r="C400" s="33" t="s">
        <v>302</v>
      </c>
      <c r="D400" s="33" t="s">
        <v>99</v>
      </c>
      <c r="E400" s="33"/>
      <c r="F400" s="52">
        <v>0</v>
      </c>
      <c r="G400" s="113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97"/>
      <c r="X400" s="52">
        <v>0</v>
      </c>
      <c r="Y400" s="80">
        <v>0</v>
      </c>
      <c r="Z400" s="90"/>
    </row>
    <row r="401" spans="1:26" s="24" customFormat="1" ht="33.75" customHeight="1" outlineLevel="6">
      <c r="A401" s="34" t="s">
        <v>164</v>
      </c>
      <c r="B401" s="18" t="s">
        <v>22</v>
      </c>
      <c r="C401" s="18" t="s">
        <v>303</v>
      </c>
      <c r="D401" s="18" t="s">
        <v>5</v>
      </c>
      <c r="E401" s="18"/>
      <c r="F401" s="50">
        <f>F402</f>
        <v>887.79951</v>
      </c>
      <c r="G401" s="113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97"/>
      <c r="X401" s="50">
        <f>X402</f>
        <v>887.8</v>
      </c>
      <c r="Y401" s="80">
        <f aca="true" t="shared" si="39" ref="Y401:Y464">X401/F401*100</f>
        <v>100.00005519264138</v>
      </c>
      <c r="Z401" s="90"/>
    </row>
    <row r="402" spans="1:26" s="24" customFormat="1" ht="15.75" outlineLevel="6">
      <c r="A402" s="5" t="s">
        <v>119</v>
      </c>
      <c r="B402" s="6" t="s">
        <v>22</v>
      </c>
      <c r="C402" s="6" t="s">
        <v>303</v>
      </c>
      <c r="D402" s="6" t="s">
        <v>120</v>
      </c>
      <c r="E402" s="6"/>
      <c r="F402" s="51">
        <f>F403</f>
        <v>887.79951</v>
      </c>
      <c r="G402" s="113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97"/>
      <c r="X402" s="51">
        <f>X403</f>
        <v>887.8</v>
      </c>
      <c r="Y402" s="80">
        <f t="shared" si="39"/>
        <v>100.00005519264138</v>
      </c>
      <c r="Z402" s="90"/>
    </row>
    <row r="403" spans="1:26" s="24" customFormat="1" ht="15.75" outlineLevel="6">
      <c r="A403" s="36" t="s">
        <v>86</v>
      </c>
      <c r="B403" s="33" t="s">
        <v>22</v>
      </c>
      <c r="C403" s="33" t="s">
        <v>303</v>
      </c>
      <c r="D403" s="33" t="s">
        <v>87</v>
      </c>
      <c r="E403" s="33"/>
      <c r="F403" s="52">
        <v>887.79951</v>
      </c>
      <c r="G403" s="113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97"/>
      <c r="X403" s="52">
        <v>887.8</v>
      </c>
      <c r="Y403" s="80">
        <f t="shared" si="39"/>
        <v>100.00005519264138</v>
      </c>
      <c r="Z403" s="90"/>
    </row>
    <row r="404" spans="1:26" s="24" customFormat="1" ht="15.75" outlineLevel="6">
      <c r="A404" s="40" t="s">
        <v>165</v>
      </c>
      <c r="B404" s="18" t="s">
        <v>22</v>
      </c>
      <c r="C404" s="18" t="s">
        <v>304</v>
      </c>
      <c r="D404" s="18" t="s">
        <v>5</v>
      </c>
      <c r="E404" s="18"/>
      <c r="F404" s="50">
        <f>F405+F407</f>
        <v>3016.668</v>
      </c>
      <c r="G404" s="113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97"/>
      <c r="X404" s="50">
        <f>X405+X407</f>
        <v>3016.668</v>
      </c>
      <c r="Y404" s="80">
        <f t="shared" si="39"/>
        <v>100</v>
      </c>
      <c r="Z404" s="90"/>
    </row>
    <row r="405" spans="1:26" s="24" customFormat="1" ht="15.75" outlineLevel="6">
      <c r="A405" s="5" t="s">
        <v>96</v>
      </c>
      <c r="B405" s="6" t="s">
        <v>22</v>
      </c>
      <c r="C405" s="6" t="s">
        <v>304</v>
      </c>
      <c r="D405" s="6" t="s">
        <v>97</v>
      </c>
      <c r="E405" s="6"/>
      <c r="F405" s="51">
        <f>F406</f>
        <v>0</v>
      </c>
      <c r="G405" s="113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97"/>
      <c r="X405" s="51">
        <f>X406</f>
        <v>0</v>
      </c>
      <c r="Y405" s="80">
        <v>0</v>
      </c>
      <c r="Z405" s="90"/>
    </row>
    <row r="406" spans="1:26" s="24" customFormat="1" ht="31.5" outlineLevel="6">
      <c r="A406" s="32" t="s">
        <v>98</v>
      </c>
      <c r="B406" s="33" t="s">
        <v>22</v>
      </c>
      <c r="C406" s="33" t="s">
        <v>304</v>
      </c>
      <c r="D406" s="33" t="s">
        <v>99</v>
      </c>
      <c r="E406" s="33"/>
      <c r="F406" s="52">
        <v>0</v>
      </c>
      <c r="G406" s="113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97"/>
      <c r="X406" s="52">
        <v>0</v>
      </c>
      <c r="Y406" s="80">
        <v>0</v>
      </c>
      <c r="Z406" s="90"/>
    </row>
    <row r="407" spans="1:26" s="24" customFormat="1" ht="15.75" outlineLevel="6">
      <c r="A407" s="5" t="s">
        <v>119</v>
      </c>
      <c r="B407" s="6" t="s">
        <v>22</v>
      </c>
      <c r="C407" s="6" t="s">
        <v>304</v>
      </c>
      <c r="D407" s="6" t="s">
        <v>120</v>
      </c>
      <c r="E407" s="6"/>
      <c r="F407" s="51">
        <f>F408</f>
        <v>3016.668</v>
      </c>
      <c r="G407" s="113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97"/>
      <c r="X407" s="51">
        <f>X408</f>
        <v>3016.668</v>
      </c>
      <c r="Y407" s="80">
        <f t="shared" si="39"/>
        <v>100</v>
      </c>
      <c r="Z407" s="90"/>
    </row>
    <row r="408" spans="1:26" s="24" customFormat="1" ht="47.25" outlineLevel="6">
      <c r="A408" s="36" t="s">
        <v>198</v>
      </c>
      <c r="B408" s="33" t="s">
        <v>22</v>
      </c>
      <c r="C408" s="33" t="s">
        <v>304</v>
      </c>
      <c r="D408" s="33" t="s">
        <v>85</v>
      </c>
      <c r="E408" s="33"/>
      <c r="F408" s="52">
        <v>3016.668</v>
      </c>
      <c r="G408" s="113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97"/>
      <c r="X408" s="52">
        <v>3016.668</v>
      </c>
      <c r="Y408" s="80">
        <f t="shared" si="39"/>
        <v>100</v>
      </c>
      <c r="Z408" s="90"/>
    </row>
    <row r="409" spans="1:25" s="24" customFormat="1" ht="15.75" outlineLevel="6">
      <c r="A409" s="42" t="s">
        <v>37</v>
      </c>
      <c r="B409" s="29" t="s">
        <v>13</v>
      </c>
      <c r="C409" s="29" t="s">
        <v>245</v>
      </c>
      <c r="D409" s="29" t="s">
        <v>5</v>
      </c>
      <c r="E409" s="29"/>
      <c r="F409" s="55">
        <f>F410+F421</f>
        <v>15826.58498</v>
      </c>
      <c r="G409" s="96">
        <f aca="true" t="shared" si="40" ref="G409:V409">G411+G421</f>
        <v>0</v>
      </c>
      <c r="H409" s="49">
        <f t="shared" si="40"/>
        <v>0</v>
      </c>
      <c r="I409" s="49">
        <f t="shared" si="40"/>
        <v>0</v>
      </c>
      <c r="J409" s="49">
        <f t="shared" si="40"/>
        <v>0</v>
      </c>
      <c r="K409" s="49">
        <f t="shared" si="40"/>
        <v>0</v>
      </c>
      <c r="L409" s="49">
        <f t="shared" si="40"/>
        <v>0</v>
      </c>
      <c r="M409" s="49">
        <f t="shared" si="40"/>
        <v>0</v>
      </c>
      <c r="N409" s="49">
        <f t="shared" si="40"/>
        <v>0</v>
      </c>
      <c r="O409" s="49">
        <f t="shared" si="40"/>
        <v>0</v>
      </c>
      <c r="P409" s="49">
        <f t="shared" si="40"/>
        <v>0</v>
      </c>
      <c r="Q409" s="49">
        <f t="shared" si="40"/>
        <v>0</v>
      </c>
      <c r="R409" s="49">
        <f t="shared" si="40"/>
        <v>0</v>
      </c>
      <c r="S409" s="49">
        <f t="shared" si="40"/>
        <v>0</v>
      </c>
      <c r="T409" s="49">
        <f t="shared" si="40"/>
        <v>0</v>
      </c>
      <c r="U409" s="49">
        <f t="shared" si="40"/>
        <v>0</v>
      </c>
      <c r="V409" s="49">
        <f t="shared" si="40"/>
        <v>0</v>
      </c>
      <c r="W409" s="97"/>
      <c r="X409" s="55">
        <f>X410+X421</f>
        <v>15765.216000000002</v>
      </c>
      <c r="Y409" s="80">
        <f t="shared" si="39"/>
        <v>99.61224117472247</v>
      </c>
    </row>
    <row r="410" spans="1:25" s="24" customFormat="1" ht="31.5" outlineLevel="6">
      <c r="A410" s="21" t="s">
        <v>134</v>
      </c>
      <c r="B410" s="9" t="s">
        <v>13</v>
      </c>
      <c r="C410" s="9" t="s">
        <v>246</v>
      </c>
      <c r="D410" s="9" t="s">
        <v>5</v>
      </c>
      <c r="E410" s="9"/>
      <c r="F410" s="49">
        <f>F411</f>
        <v>1836.2922099999998</v>
      </c>
      <c r="G410" s="69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X410" s="49">
        <f>X411</f>
        <v>1836.169</v>
      </c>
      <c r="Y410" s="80">
        <f t="shared" si="39"/>
        <v>99.9932902835764</v>
      </c>
    </row>
    <row r="411" spans="1:25" s="24" customFormat="1" ht="36" customHeight="1" outlineLevel="6">
      <c r="A411" s="21" t="s">
        <v>136</v>
      </c>
      <c r="B411" s="9" t="s">
        <v>13</v>
      </c>
      <c r="C411" s="9" t="s">
        <v>247</v>
      </c>
      <c r="D411" s="9" t="s">
        <v>5</v>
      </c>
      <c r="E411" s="9"/>
      <c r="F411" s="49">
        <f>F412+F419</f>
        <v>1836.2922099999998</v>
      </c>
      <c r="G411" s="69">
        <f aca="true" t="shared" si="41" ref="G411:V411">G412</f>
        <v>0</v>
      </c>
      <c r="H411" s="10">
        <f t="shared" si="41"/>
        <v>0</v>
      </c>
      <c r="I411" s="10">
        <f t="shared" si="41"/>
        <v>0</v>
      </c>
      <c r="J411" s="10">
        <f t="shared" si="41"/>
        <v>0</v>
      </c>
      <c r="K411" s="10">
        <f t="shared" si="41"/>
        <v>0</v>
      </c>
      <c r="L411" s="10">
        <f t="shared" si="41"/>
        <v>0</v>
      </c>
      <c r="M411" s="10">
        <f t="shared" si="41"/>
        <v>0</v>
      </c>
      <c r="N411" s="10">
        <f t="shared" si="41"/>
        <v>0</v>
      </c>
      <c r="O411" s="10">
        <f t="shared" si="41"/>
        <v>0</v>
      </c>
      <c r="P411" s="10">
        <f t="shared" si="41"/>
        <v>0</v>
      </c>
      <c r="Q411" s="10">
        <f t="shared" si="41"/>
        <v>0</v>
      </c>
      <c r="R411" s="10">
        <f t="shared" si="41"/>
        <v>0</v>
      </c>
      <c r="S411" s="10">
        <f t="shared" si="41"/>
        <v>0</v>
      </c>
      <c r="T411" s="10">
        <f t="shared" si="41"/>
        <v>0</v>
      </c>
      <c r="U411" s="10">
        <f t="shared" si="41"/>
        <v>0</v>
      </c>
      <c r="V411" s="10">
        <f t="shared" si="41"/>
        <v>0</v>
      </c>
      <c r="X411" s="49">
        <f>X412+X419</f>
        <v>1836.169</v>
      </c>
      <c r="Y411" s="80">
        <f t="shared" si="39"/>
        <v>99.9932902835764</v>
      </c>
    </row>
    <row r="412" spans="1:25" s="24" customFormat="1" ht="47.25" outlineLevel="6">
      <c r="A412" s="35" t="s">
        <v>196</v>
      </c>
      <c r="B412" s="18" t="s">
        <v>13</v>
      </c>
      <c r="C412" s="18" t="s">
        <v>249</v>
      </c>
      <c r="D412" s="18" t="s">
        <v>5</v>
      </c>
      <c r="E412" s="18"/>
      <c r="F412" s="50">
        <f>F413+F417</f>
        <v>1742.426</v>
      </c>
      <c r="G412" s="68">
        <f aca="true" t="shared" si="42" ref="G412:V412">G413</f>
        <v>0</v>
      </c>
      <c r="H412" s="7">
        <f t="shared" si="42"/>
        <v>0</v>
      </c>
      <c r="I412" s="7">
        <f t="shared" si="42"/>
        <v>0</v>
      </c>
      <c r="J412" s="7">
        <f t="shared" si="42"/>
        <v>0</v>
      </c>
      <c r="K412" s="7">
        <f t="shared" si="42"/>
        <v>0</v>
      </c>
      <c r="L412" s="7">
        <f t="shared" si="42"/>
        <v>0</v>
      </c>
      <c r="M412" s="7">
        <f t="shared" si="42"/>
        <v>0</v>
      </c>
      <c r="N412" s="7">
        <f t="shared" si="42"/>
        <v>0</v>
      </c>
      <c r="O412" s="7">
        <f t="shared" si="42"/>
        <v>0</v>
      </c>
      <c r="P412" s="7">
        <f t="shared" si="42"/>
        <v>0</v>
      </c>
      <c r="Q412" s="7">
        <f t="shared" si="42"/>
        <v>0</v>
      </c>
      <c r="R412" s="7">
        <f t="shared" si="42"/>
        <v>0</v>
      </c>
      <c r="S412" s="7">
        <f t="shared" si="42"/>
        <v>0</v>
      </c>
      <c r="T412" s="7">
        <f t="shared" si="42"/>
        <v>0</v>
      </c>
      <c r="U412" s="7">
        <f t="shared" si="42"/>
        <v>0</v>
      </c>
      <c r="V412" s="7">
        <f t="shared" si="42"/>
        <v>0</v>
      </c>
      <c r="X412" s="50">
        <f>X413+X417</f>
        <v>1742.303</v>
      </c>
      <c r="Y412" s="80">
        <f t="shared" si="39"/>
        <v>99.99294087668574</v>
      </c>
    </row>
    <row r="413" spans="1:25" s="24" customFormat="1" ht="31.5" outlineLevel="6">
      <c r="A413" s="5" t="s">
        <v>95</v>
      </c>
      <c r="B413" s="6" t="s">
        <v>13</v>
      </c>
      <c r="C413" s="6" t="s">
        <v>249</v>
      </c>
      <c r="D413" s="6" t="s">
        <v>94</v>
      </c>
      <c r="E413" s="6"/>
      <c r="F413" s="51">
        <f>F414+F415+F416</f>
        <v>1742.426</v>
      </c>
      <c r="G413" s="68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51">
        <f>X414+X415+X416</f>
        <v>1742.303</v>
      </c>
      <c r="Y413" s="80">
        <f t="shared" si="39"/>
        <v>99.99294087668574</v>
      </c>
    </row>
    <row r="414" spans="1:26" s="24" customFormat="1" ht="16.5" customHeight="1" outlineLevel="6">
      <c r="A414" s="32" t="s">
        <v>238</v>
      </c>
      <c r="B414" s="33" t="s">
        <v>13</v>
      </c>
      <c r="C414" s="33" t="s">
        <v>249</v>
      </c>
      <c r="D414" s="33" t="s">
        <v>92</v>
      </c>
      <c r="E414" s="33"/>
      <c r="F414" s="52">
        <f>1282.524+36</f>
        <v>1318.524</v>
      </c>
      <c r="G414" s="68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52">
        <v>1318.401</v>
      </c>
      <c r="Y414" s="80">
        <f t="shared" si="39"/>
        <v>99.9906713870965</v>
      </c>
      <c r="Z414" s="90"/>
    </row>
    <row r="415" spans="1:26" s="24" customFormat="1" ht="31.5" outlineLevel="6">
      <c r="A415" s="32" t="s">
        <v>243</v>
      </c>
      <c r="B415" s="33" t="s">
        <v>13</v>
      </c>
      <c r="C415" s="33" t="s">
        <v>249</v>
      </c>
      <c r="D415" s="33" t="s">
        <v>93</v>
      </c>
      <c r="E415" s="33"/>
      <c r="F415" s="52">
        <v>0</v>
      </c>
      <c r="G415" s="68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X415" s="52">
        <v>0</v>
      </c>
      <c r="Y415" s="80">
        <v>0</v>
      </c>
      <c r="Z415" s="90"/>
    </row>
    <row r="416" spans="1:26" s="24" customFormat="1" ht="47.25" outlineLevel="6">
      <c r="A416" s="32" t="s">
        <v>239</v>
      </c>
      <c r="B416" s="33" t="s">
        <v>13</v>
      </c>
      <c r="C416" s="33" t="s">
        <v>249</v>
      </c>
      <c r="D416" s="33" t="s">
        <v>240</v>
      </c>
      <c r="E416" s="33"/>
      <c r="F416" s="52">
        <f>413.302+10.6</f>
        <v>423.90200000000004</v>
      </c>
      <c r="G416" s="68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X416" s="52">
        <v>423.902</v>
      </c>
      <c r="Y416" s="80">
        <f t="shared" si="39"/>
        <v>99.99999999999999</v>
      </c>
      <c r="Z416" s="90"/>
    </row>
    <row r="417" spans="1:26" s="24" customFormat="1" ht="15.75" outlineLevel="6">
      <c r="A417" s="5" t="s">
        <v>96</v>
      </c>
      <c r="B417" s="6" t="s">
        <v>13</v>
      </c>
      <c r="C417" s="6" t="s">
        <v>249</v>
      </c>
      <c r="D417" s="6" t="s">
        <v>97</v>
      </c>
      <c r="E417" s="6"/>
      <c r="F417" s="51">
        <f>F418</f>
        <v>0</v>
      </c>
      <c r="G417" s="68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X417" s="51">
        <f>X418</f>
        <v>0</v>
      </c>
      <c r="Y417" s="80">
        <v>0</v>
      </c>
      <c r="Z417" s="90"/>
    </row>
    <row r="418" spans="1:26" s="24" customFormat="1" ht="31.5" outlineLevel="6">
      <c r="A418" s="32" t="s">
        <v>98</v>
      </c>
      <c r="B418" s="33" t="s">
        <v>13</v>
      </c>
      <c r="C418" s="33" t="s">
        <v>249</v>
      </c>
      <c r="D418" s="33" t="s">
        <v>99</v>
      </c>
      <c r="E418" s="33"/>
      <c r="F418" s="52">
        <v>0</v>
      </c>
      <c r="G418" s="68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52">
        <v>0</v>
      </c>
      <c r="Y418" s="80">
        <v>0</v>
      </c>
      <c r="Z418" s="90"/>
    </row>
    <row r="419" spans="1:26" s="24" customFormat="1" ht="15.75" outlineLevel="6">
      <c r="A419" s="34" t="s">
        <v>138</v>
      </c>
      <c r="B419" s="18" t="s">
        <v>13</v>
      </c>
      <c r="C419" s="18" t="s">
        <v>251</v>
      </c>
      <c r="D419" s="18" t="s">
        <v>5</v>
      </c>
      <c r="E419" s="18"/>
      <c r="F419" s="50">
        <f>F420</f>
        <v>93.86621</v>
      </c>
      <c r="G419" s="68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X419" s="50">
        <f>X420</f>
        <v>93.866</v>
      </c>
      <c r="Y419" s="80">
        <f t="shared" si="39"/>
        <v>99.99977627732068</v>
      </c>
      <c r="Z419" s="90"/>
    </row>
    <row r="420" spans="1:26" s="24" customFormat="1" ht="15.75" outlineLevel="6">
      <c r="A420" s="60" t="s">
        <v>347</v>
      </c>
      <c r="B420" s="59" t="s">
        <v>13</v>
      </c>
      <c r="C420" s="59" t="s">
        <v>251</v>
      </c>
      <c r="D420" s="59" t="s">
        <v>346</v>
      </c>
      <c r="E420" s="59"/>
      <c r="F420" s="61">
        <v>93.86621</v>
      </c>
      <c r="G420" s="88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90"/>
      <c r="X420" s="61">
        <v>93.866</v>
      </c>
      <c r="Y420" s="80">
        <f t="shared" si="39"/>
        <v>99.99977627732068</v>
      </c>
      <c r="Z420" s="90"/>
    </row>
    <row r="421" spans="1:26" s="24" customFormat="1" ht="19.5" customHeight="1" outlineLevel="6">
      <c r="A421" s="41" t="s">
        <v>221</v>
      </c>
      <c r="B421" s="9" t="s">
        <v>13</v>
      </c>
      <c r="C421" s="9" t="s">
        <v>285</v>
      </c>
      <c r="D421" s="9" t="s">
        <v>5</v>
      </c>
      <c r="E421" s="9"/>
      <c r="F421" s="49">
        <f>F422</f>
        <v>13990.29277</v>
      </c>
      <c r="G421" s="69">
        <f aca="true" t="shared" si="43" ref="G421:V421">G423</f>
        <v>0</v>
      </c>
      <c r="H421" s="10">
        <f t="shared" si="43"/>
        <v>0</v>
      </c>
      <c r="I421" s="10">
        <f t="shared" si="43"/>
        <v>0</v>
      </c>
      <c r="J421" s="10">
        <f t="shared" si="43"/>
        <v>0</v>
      </c>
      <c r="K421" s="10">
        <f t="shared" si="43"/>
        <v>0</v>
      </c>
      <c r="L421" s="10">
        <f t="shared" si="43"/>
        <v>0</v>
      </c>
      <c r="M421" s="10">
        <f t="shared" si="43"/>
        <v>0</v>
      </c>
      <c r="N421" s="10">
        <f t="shared" si="43"/>
        <v>0</v>
      </c>
      <c r="O421" s="10">
        <f t="shared" si="43"/>
        <v>0</v>
      </c>
      <c r="P421" s="10">
        <f t="shared" si="43"/>
        <v>0</v>
      </c>
      <c r="Q421" s="10">
        <f t="shared" si="43"/>
        <v>0</v>
      </c>
      <c r="R421" s="10">
        <f t="shared" si="43"/>
        <v>0</v>
      </c>
      <c r="S421" s="10">
        <f t="shared" si="43"/>
        <v>0</v>
      </c>
      <c r="T421" s="10">
        <f t="shared" si="43"/>
        <v>0</v>
      </c>
      <c r="U421" s="10">
        <f t="shared" si="43"/>
        <v>0</v>
      </c>
      <c r="V421" s="10">
        <f t="shared" si="43"/>
        <v>0</v>
      </c>
      <c r="X421" s="49">
        <f>X422</f>
        <v>13929.047000000002</v>
      </c>
      <c r="Y421" s="80">
        <f t="shared" si="39"/>
        <v>99.56222667383109</v>
      </c>
      <c r="Z421" s="90"/>
    </row>
    <row r="422" spans="1:26" s="24" customFormat="1" ht="33" customHeight="1" outlineLevel="6">
      <c r="A422" s="41" t="s">
        <v>166</v>
      </c>
      <c r="B422" s="9" t="s">
        <v>13</v>
      </c>
      <c r="C422" s="9" t="s">
        <v>306</v>
      </c>
      <c r="D422" s="9" t="s">
        <v>5</v>
      </c>
      <c r="E422" s="9"/>
      <c r="F422" s="49">
        <f>F423</f>
        <v>13990.29277</v>
      </c>
      <c r="G422" s="69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X422" s="49">
        <f>X423</f>
        <v>13929.047000000002</v>
      </c>
      <c r="Y422" s="80">
        <f t="shared" si="39"/>
        <v>99.56222667383109</v>
      </c>
      <c r="Z422" s="90"/>
    </row>
    <row r="423" spans="1:26" s="24" customFormat="1" ht="31.5" outlineLevel="6">
      <c r="A423" s="34" t="s">
        <v>139</v>
      </c>
      <c r="B423" s="18" t="s">
        <v>13</v>
      </c>
      <c r="C423" s="18" t="s">
        <v>307</v>
      </c>
      <c r="D423" s="18" t="s">
        <v>5</v>
      </c>
      <c r="E423" s="18"/>
      <c r="F423" s="50">
        <f>F424+F428+F430</f>
        <v>13990.29277</v>
      </c>
      <c r="G423" s="68">
        <f aca="true" t="shared" si="44" ref="G423:V423">G424</f>
        <v>0</v>
      </c>
      <c r="H423" s="7">
        <f t="shared" si="44"/>
        <v>0</v>
      </c>
      <c r="I423" s="7">
        <f t="shared" si="44"/>
        <v>0</v>
      </c>
      <c r="J423" s="7">
        <f t="shared" si="44"/>
        <v>0</v>
      </c>
      <c r="K423" s="7">
        <f t="shared" si="44"/>
        <v>0</v>
      </c>
      <c r="L423" s="7">
        <f t="shared" si="44"/>
        <v>0</v>
      </c>
      <c r="M423" s="7">
        <f t="shared" si="44"/>
        <v>0</v>
      </c>
      <c r="N423" s="7">
        <f t="shared" si="44"/>
        <v>0</v>
      </c>
      <c r="O423" s="7">
        <f t="shared" si="44"/>
        <v>0</v>
      </c>
      <c r="P423" s="7">
        <f t="shared" si="44"/>
        <v>0</v>
      </c>
      <c r="Q423" s="7">
        <f t="shared" si="44"/>
        <v>0</v>
      </c>
      <c r="R423" s="7">
        <f t="shared" si="44"/>
        <v>0</v>
      </c>
      <c r="S423" s="7">
        <f t="shared" si="44"/>
        <v>0</v>
      </c>
      <c r="T423" s="7">
        <f t="shared" si="44"/>
        <v>0</v>
      </c>
      <c r="U423" s="7">
        <f t="shared" si="44"/>
        <v>0</v>
      </c>
      <c r="V423" s="7">
        <f t="shared" si="44"/>
        <v>0</v>
      </c>
      <c r="X423" s="50">
        <f>X424+X428+X430</f>
        <v>13929.047000000002</v>
      </c>
      <c r="Y423" s="80">
        <f t="shared" si="39"/>
        <v>99.56222667383109</v>
      </c>
      <c r="Z423" s="90"/>
    </row>
    <row r="424" spans="1:26" s="24" customFormat="1" ht="15.75" outlineLevel="6">
      <c r="A424" s="5" t="s">
        <v>111</v>
      </c>
      <c r="B424" s="6" t="s">
        <v>13</v>
      </c>
      <c r="C424" s="6" t="s">
        <v>307</v>
      </c>
      <c r="D424" s="6" t="s">
        <v>112</v>
      </c>
      <c r="E424" s="6"/>
      <c r="F424" s="51">
        <f>F425+F426+F427</f>
        <v>11770</v>
      </c>
      <c r="G424" s="68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X424" s="51">
        <f>X425+X426+X427</f>
        <v>11708.754</v>
      </c>
      <c r="Y424" s="80">
        <f t="shared" si="39"/>
        <v>99.47964316057775</v>
      </c>
      <c r="Z424" s="90"/>
    </row>
    <row r="425" spans="1:26" s="24" customFormat="1" ht="15.75" outlineLevel="6">
      <c r="A425" s="32" t="s">
        <v>237</v>
      </c>
      <c r="B425" s="33" t="s">
        <v>13</v>
      </c>
      <c r="C425" s="33" t="s">
        <v>307</v>
      </c>
      <c r="D425" s="33" t="s">
        <v>113</v>
      </c>
      <c r="E425" s="33"/>
      <c r="F425" s="52">
        <v>8920</v>
      </c>
      <c r="G425" s="68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X425" s="52">
        <v>8870.787</v>
      </c>
      <c r="Y425" s="80">
        <f t="shared" si="39"/>
        <v>99.44828475336324</v>
      </c>
      <c r="Z425" s="90"/>
    </row>
    <row r="426" spans="1:25" s="24" customFormat="1" ht="31.5" outlineLevel="6">
      <c r="A426" s="32" t="s">
        <v>244</v>
      </c>
      <c r="B426" s="33" t="s">
        <v>13</v>
      </c>
      <c r="C426" s="33" t="s">
        <v>307</v>
      </c>
      <c r="D426" s="33" t="s">
        <v>114</v>
      </c>
      <c r="E426" s="33"/>
      <c r="F426" s="52">
        <v>0</v>
      </c>
      <c r="G426" s="68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X426" s="52">
        <v>0</v>
      </c>
      <c r="Y426" s="80">
        <v>0</v>
      </c>
    </row>
    <row r="427" spans="1:26" s="24" customFormat="1" ht="47.25" outlineLevel="6">
      <c r="A427" s="32" t="s">
        <v>241</v>
      </c>
      <c r="B427" s="33" t="s">
        <v>13</v>
      </c>
      <c r="C427" s="33" t="s">
        <v>307</v>
      </c>
      <c r="D427" s="33" t="s">
        <v>242</v>
      </c>
      <c r="E427" s="33"/>
      <c r="F427" s="52">
        <v>2850</v>
      </c>
      <c r="G427" s="68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X427" s="52">
        <v>2837.967</v>
      </c>
      <c r="Y427" s="80">
        <f t="shared" si="39"/>
        <v>99.57778947368422</v>
      </c>
      <c r="Z427" s="90"/>
    </row>
    <row r="428" spans="1:26" s="24" customFormat="1" ht="15.75" outlineLevel="6">
      <c r="A428" s="5" t="s">
        <v>96</v>
      </c>
      <c r="B428" s="6" t="s">
        <v>13</v>
      </c>
      <c r="C428" s="6" t="s">
        <v>307</v>
      </c>
      <c r="D428" s="6" t="s">
        <v>97</v>
      </c>
      <c r="E428" s="6"/>
      <c r="F428" s="51">
        <f>F429</f>
        <v>2200.99395</v>
      </c>
      <c r="G428" s="6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X428" s="51">
        <f>X429</f>
        <v>2200.994</v>
      </c>
      <c r="Y428" s="80">
        <f t="shared" si="39"/>
        <v>100.00000227170094</v>
      </c>
      <c r="Z428" s="90"/>
    </row>
    <row r="429" spans="1:26" s="24" customFormat="1" ht="31.5" outlineLevel="6">
      <c r="A429" s="32" t="s">
        <v>98</v>
      </c>
      <c r="B429" s="33" t="s">
        <v>13</v>
      </c>
      <c r="C429" s="33" t="s">
        <v>307</v>
      </c>
      <c r="D429" s="33" t="s">
        <v>99</v>
      </c>
      <c r="E429" s="33"/>
      <c r="F429" s="52">
        <v>2200.99395</v>
      </c>
      <c r="G429" s="68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X429" s="52">
        <v>2200.994</v>
      </c>
      <c r="Y429" s="80">
        <f t="shared" si="39"/>
        <v>100.00000227170094</v>
      </c>
      <c r="Z429" s="90"/>
    </row>
    <row r="430" spans="1:26" s="24" customFormat="1" ht="15.75" outlineLevel="6">
      <c r="A430" s="5" t="s">
        <v>100</v>
      </c>
      <c r="B430" s="6" t="s">
        <v>13</v>
      </c>
      <c r="C430" s="6" t="s">
        <v>307</v>
      </c>
      <c r="D430" s="6" t="s">
        <v>101</v>
      </c>
      <c r="E430" s="6"/>
      <c r="F430" s="51">
        <f>F431+F432+F433</f>
        <v>19.29882</v>
      </c>
      <c r="G430" s="68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X430" s="51">
        <f>X431+X432+X433</f>
        <v>19.299</v>
      </c>
      <c r="Y430" s="80">
        <f t="shared" si="39"/>
        <v>100.0009326995122</v>
      </c>
      <c r="Z430" s="90"/>
    </row>
    <row r="431" spans="1:26" s="24" customFormat="1" ht="15.75" outlineLevel="6">
      <c r="A431" s="32" t="s">
        <v>102</v>
      </c>
      <c r="B431" s="33" t="s">
        <v>13</v>
      </c>
      <c r="C431" s="33" t="s">
        <v>307</v>
      </c>
      <c r="D431" s="33" t="s">
        <v>104</v>
      </c>
      <c r="E431" s="33"/>
      <c r="F431" s="52">
        <v>1.822</v>
      </c>
      <c r="G431" s="68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X431" s="52">
        <v>1.822</v>
      </c>
      <c r="Y431" s="80">
        <f t="shared" si="39"/>
        <v>100</v>
      </c>
      <c r="Z431" s="90"/>
    </row>
    <row r="432" spans="1:26" s="24" customFormat="1" ht="15.75" outlineLevel="6">
      <c r="A432" s="32" t="s">
        <v>103</v>
      </c>
      <c r="B432" s="33" t="s">
        <v>13</v>
      </c>
      <c r="C432" s="33" t="s">
        <v>307</v>
      </c>
      <c r="D432" s="33" t="s">
        <v>105</v>
      </c>
      <c r="E432" s="33"/>
      <c r="F432" s="52">
        <v>2.329</v>
      </c>
      <c r="G432" s="68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X432" s="52">
        <v>2.329</v>
      </c>
      <c r="Y432" s="80">
        <f t="shared" si="39"/>
        <v>100</v>
      </c>
      <c r="Z432" s="90"/>
    </row>
    <row r="433" spans="1:26" s="24" customFormat="1" ht="15.75" outlineLevel="6">
      <c r="A433" s="32" t="s">
        <v>347</v>
      </c>
      <c r="B433" s="33" t="s">
        <v>13</v>
      </c>
      <c r="C433" s="33" t="s">
        <v>307</v>
      </c>
      <c r="D433" s="33" t="s">
        <v>346</v>
      </c>
      <c r="E433" s="33"/>
      <c r="F433" s="52">
        <v>15.14782</v>
      </c>
      <c r="G433" s="68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X433" s="52">
        <v>15.148</v>
      </c>
      <c r="Y433" s="80">
        <f t="shared" si="39"/>
        <v>100.00118828980011</v>
      </c>
      <c r="Z433" s="90"/>
    </row>
    <row r="434" spans="1:26" s="24" customFormat="1" ht="17.25" customHeight="1" outlineLevel="6">
      <c r="A434" s="15" t="s">
        <v>72</v>
      </c>
      <c r="B434" s="16" t="s">
        <v>52</v>
      </c>
      <c r="C434" s="16" t="s">
        <v>245</v>
      </c>
      <c r="D434" s="16" t="s">
        <v>5</v>
      </c>
      <c r="E434" s="16"/>
      <c r="F434" s="48">
        <f>F435</f>
        <v>60268.289000000004</v>
      </c>
      <c r="G434" s="81" t="e">
        <f>G435+#REF!+#REF!</f>
        <v>#REF!</v>
      </c>
      <c r="H434" s="48" t="e">
        <f>H435+#REF!+#REF!</f>
        <v>#REF!</v>
      </c>
      <c r="I434" s="48" t="e">
        <f>I435+#REF!+#REF!</f>
        <v>#REF!</v>
      </c>
      <c r="J434" s="48" t="e">
        <f>J435+#REF!+#REF!</f>
        <v>#REF!</v>
      </c>
      <c r="K434" s="48" t="e">
        <f>K435+#REF!+#REF!</f>
        <v>#REF!</v>
      </c>
      <c r="L434" s="48" t="e">
        <f>L435+#REF!+#REF!</f>
        <v>#REF!</v>
      </c>
      <c r="M434" s="48" t="e">
        <f>M435+#REF!+#REF!</f>
        <v>#REF!</v>
      </c>
      <c r="N434" s="48" t="e">
        <f>N435+#REF!+#REF!</f>
        <v>#REF!</v>
      </c>
      <c r="O434" s="48" t="e">
        <f>O435+#REF!+#REF!</f>
        <v>#REF!</v>
      </c>
      <c r="P434" s="48" t="e">
        <f>P435+#REF!+#REF!</f>
        <v>#REF!</v>
      </c>
      <c r="Q434" s="48" t="e">
        <f>Q435+#REF!+#REF!</f>
        <v>#REF!</v>
      </c>
      <c r="R434" s="48" t="e">
        <f>R435+#REF!+#REF!</f>
        <v>#REF!</v>
      </c>
      <c r="S434" s="48" t="e">
        <f>S435+#REF!+#REF!</f>
        <v>#REF!</v>
      </c>
      <c r="T434" s="48" t="e">
        <f>T435+#REF!+#REF!</f>
        <v>#REF!</v>
      </c>
      <c r="U434" s="48" t="e">
        <f>U435+#REF!+#REF!</f>
        <v>#REF!</v>
      </c>
      <c r="V434" s="48" t="e">
        <f>V435+#REF!+#REF!</f>
        <v>#REF!</v>
      </c>
      <c r="W434" s="97"/>
      <c r="X434" s="48">
        <f>X435</f>
        <v>60021.662</v>
      </c>
      <c r="Y434" s="80">
        <f t="shared" si="39"/>
        <v>99.59078479895123</v>
      </c>
      <c r="Z434" s="90"/>
    </row>
    <row r="435" spans="1:26" s="24" customFormat="1" ht="15.75" outlineLevel="3">
      <c r="A435" s="8" t="s">
        <v>38</v>
      </c>
      <c r="B435" s="9" t="s">
        <v>14</v>
      </c>
      <c r="C435" s="9" t="s">
        <v>245</v>
      </c>
      <c r="D435" s="9" t="s">
        <v>5</v>
      </c>
      <c r="E435" s="9"/>
      <c r="F435" s="49">
        <f>F440+F461+F465+F469+F436</f>
        <v>60268.289000000004</v>
      </c>
      <c r="G435" s="69" t="e">
        <f>G440+#REF!+#REF!</f>
        <v>#REF!</v>
      </c>
      <c r="H435" s="10" t="e">
        <f>H440+#REF!+#REF!</f>
        <v>#REF!</v>
      </c>
      <c r="I435" s="10" t="e">
        <f>I440+#REF!+#REF!</f>
        <v>#REF!</v>
      </c>
      <c r="J435" s="10" t="e">
        <f>J440+#REF!+#REF!</f>
        <v>#REF!</v>
      </c>
      <c r="K435" s="10" t="e">
        <f>K440+#REF!+#REF!</f>
        <v>#REF!</v>
      </c>
      <c r="L435" s="10" t="e">
        <f>L440+#REF!+#REF!</f>
        <v>#REF!</v>
      </c>
      <c r="M435" s="10" t="e">
        <f>M440+#REF!+#REF!</f>
        <v>#REF!</v>
      </c>
      <c r="N435" s="10" t="e">
        <f>N440+#REF!+#REF!</f>
        <v>#REF!</v>
      </c>
      <c r="O435" s="10" t="e">
        <f>O440+#REF!+#REF!</f>
        <v>#REF!</v>
      </c>
      <c r="P435" s="10" t="e">
        <f>P440+#REF!+#REF!</f>
        <v>#REF!</v>
      </c>
      <c r="Q435" s="10" t="e">
        <f>Q440+#REF!+#REF!</f>
        <v>#REF!</v>
      </c>
      <c r="R435" s="10" t="e">
        <f>R440+#REF!+#REF!</f>
        <v>#REF!</v>
      </c>
      <c r="S435" s="10" t="e">
        <f>S440+#REF!+#REF!</f>
        <v>#REF!</v>
      </c>
      <c r="T435" s="10" t="e">
        <f>T440+#REF!+#REF!</f>
        <v>#REF!</v>
      </c>
      <c r="U435" s="10" t="e">
        <f>U440+#REF!+#REF!</f>
        <v>#REF!</v>
      </c>
      <c r="V435" s="10" t="e">
        <f>V440+#REF!+#REF!</f>
        <v>#REF!</v>
      </c>
      <c r="X435" s="49">
        <f>X440+X461+X465+X469+X436</f>
        <v>60021.662</v>
      </c>
      <c r="Y435" s="80">
        <f t="shared" si="39"/>
        <v>99.59078479895123</v>
      </c>
      <c r="Z435" s="90"/>
    </row>
    <row r="436" spans="1:26" s="24" customFormat="1" ht="31.5" outlineLevel="3">
      <c r="A436" s="21" t="s">
        <v>134</v>
      </c>
      <c r="B436" s="9" t="s">
        <v>14</v>
      </c>
      <c r="C436" s="9" t="s">
        <v>246</v>
      </c>
      <c r="D436" s="9" t="s">
        <v>5</v>
      </c>
      <c r="E436" s="9"/>
      <c r="F436" s="49">
        <f>F437</f>
        <v>847.61299</v>
      </c>
      <c r="G436" s="69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X436" s="49">
        <f>X437</f>
        <v>847.613</v>
      </c>
      <c r="Y436" s="80">
        <f t="shared" si="39"/>
        <v>100.00000117978371</v>
      </c>
      <c r="Z436" s="90"/>
    </row>
    <row r="437" spans="1:26" s="24" customFormat="1" ht="31.5" outlineLevel="3">
      <c r="A437" s="21" t="s">
        <v>136</v>
      </c>
      <c r="B437" s="9" t="s">
        <v>14</v>
      </c>
      <c r="C437" s="9" t="s">
        <v>247</v>
      </c>
      <c r="D437" s="9" t="s">
        <v>5</v>
      </c>
      <c r="E437" s="9"/>
      <c r="F437" s="49">
        <f>F438</f>
        <v>847.61299</v>
      </c>
      <c r="G437" s="69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X437" s="49">
        <f>X438</f>
        <v>847.613</v>
      </c>
      <c r="Y437" s="80">
        <f t="shared" si="39"/>
        <v>100.00000117978371</v>
      </c>
      <c r="Z437" s="90"/>
    </row>
    <row r="438" spans="1:26" s="24" customFormat="1" ht="31.5" outlineLevel="3">
      <c r="A438" s="34" t="s">
        <v>371</v>
      </c>
      <c r="B438" s="18" t="s">
        <v>14</v>
      </c>
      <c r="C438" s="18" t="s">
        <v>370</v>
      </c>
      <c r="D438" s="18" t="s">
        <v>5</v>
      </c>
      <c r="E438" s="18"/>
      <c r="F438" s="50">
        <f>F439</f>
        <v>847.61299</v>
      </c>
      <c r="G438" s="69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X438" s="50">
        <f>X439</f>
        <v>847.613</v>
      </c>
      <c r="Y438" s="80">
        <f t="shared" si="39"/>
        <v>100.00000117978371</v>
      </c>
      <c r="Z438" s="90"/>
    </row>
    <row r="439" spans="1:26" s="24" customFormat="1" ht="15.75" outlineLevel="3">
      <c r="A439" s="60" t="s">
        <v>86</v>
      </c>
      <c r="B439" s="59" t="s">
        <v>14</v>
      </c>
      <c r="C439" s="59" t="s">
        <v>370</v>
      </c>
      <c r="D439" s="59" t="s">
        <v>87</v>
      </c>
      <c r="E439" s="59"/>
      <c r="F439" s="61">
        <v>847.61299</v>
      </c>
      <c r="G439" s="88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90"/>
      <c r="X439" s="61">
        <v>847.613</v>
      </c>
      <c r="Y439" s="80">
        <f t="shared" si="39"/>
        <v>100.00000117978371</v>
      </c>
      <c r="Z439" s="90"/>
    </row>
    <row r="440" spans="1:26" s="24" customFormat="1" ht="19.5" customHeight="1" outlineLevel="3">
      <c r="A440" s="13" t="s">
        <v>167</v>
      </c>
      <c r="B440" s="9" t="s">
        <v>14</v>
      </c>
      <c r="C440" s="9" t="s">
        <v>308</v>
      </c>
      <c r="D440" s="9" t="s">
        <v>5</v>
      </c>
      <c r="E440" s="9"/>
      <c r="F440" s="49">
        <f>F441+F453</f>
        <v>59348.27601</v>
      </c>
      <c r="G440" s="69">
        <f aca="true" t="shared" si="45" ref="G440:V440">G454</f>
        <v>0</v>
      </c>
      <c r="H440" s="10">
        <f t="shared" si="45"/>
        <v>0</v>
      </c>
      <c r="I440" s="10">
        <f t="shared" si="45"/>
        <v>0</v>
      </c>
      <c r="J440" s="10">
        <f t="shared" si="45"/>
        <v>0</v>
      </c>
      <c r="K440" s="10">
        <f t="shared" si="45"/>
        <v>0</v>
      </c>
      <c r="L440" s="10">
        <f t="shared" si="45"/>
        <v>0</v>
      </c>
      <c r="M440" s="10">
        <f t="shared" si="45"/>
        <v>0</v>
      </c>
      <c r="N440" s="10">
        <f t="shared" si="45"/>
        <v>0</v>
      </c>
      <c r="O440" s="10">
        <f t="shared" si="45"/>
        <v>0</v>
      </c>
      <c r="P440" s="10">
        <f t="shared" si="45"/>
        <v>0</v>
      </c>
      <c r="Q440" s="10">
        <f t="shared" si="45"/>
        <v>0</v>
      </c>
      <c r="R440" s="10">
        <f t="shared" si="45"/>
        <v>0</v>
      </c>
      <c r="S440" s="10">
        <f t="shared" si="45"/>
        <v>0</v>
      </c>
      <c r="T440" s="10">
        <f t="shared" si="45"/>
        <v>0</v>
      </c>
      <c r="U440" s="10">
        <f t="shared" si="45"/>
        <v>0</v>
      </c>
      <c r="V440" s="10">
        <f t="shared" si="45"/>
        <v>0</v>
      </c>
      <c r="X440" s="49">
        <f>X441+X453</f>
        <v>59101.649</v>
      </c>
      <c r="Y440" s="80">
        <f t="shared" si="39"/>
        <v>99.58444115553003</v>
      </c>
      <c r="Z440" s="90"/>
    </row>
    <row r="441" spans="1:26" s="24" customFormat="1" ht="19.5" customHeight="1" outlineLevel="3">
      <c r="A441" s="34" t="s">
        <v>122</v>
      </c>
      <c r="B441" s="18" t="s">
        <v>14</v>
      </c>
      <c r="C441" s="18" t="s">
        <v>309</v>
      </c>
      <c r="D441" s="18" t="s">
        <v>5</v>
      </c>
      <c r="E441" s="18"/>
      <c r="F441" s="50">
        <f>F442+F447+F450</f>
        <v>34152.74</v>
      </c>
      <c r="G441" s="67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X441" s="50">
        <f>X442+X447+X450</f>
        <v>34152.7</v>
      </c>
      <c r="Y441" s="80">
        <f t="shared" si="39"/>
        <v>99.99988287908964</v>
      </c>
      <c r="Z441" s="90"/>
    </row>
    <row r="442" spans="1:26" s="24" customFormat="1" ht="32.25" customHeight="1" outlineLevel="3">
      <c r="A442" s="46" t="s">
        <v>168</v>
      </c>
      <c r="B442" s="6" t="s">
        <v>14</v>
      </c>
      <c r="C442" s="6" t="s">
        <v>310</v>
      </c>
      <c r="D442" s="6" t="s">
        <v>5</v>
      </c>
      <c r="E442" s="6"/>
      <c r="F442" s="51">
        <f>F443+F445</f>
        <v>30</v>
      </c>
      <c r="G442" s="67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X442" s="51">
        <f>X443+X445</f>
        <v>30</v>
      </c>
      <c r="Y442" s="80">
        <f t="shared" si="39"/>
        <v>100</v>
      </c>
      <c r="Z442" s="90"/>
    </row>
    <row r="443" spans="1:26" s="24" customFormat="1" ht="19.5" customHeight="1" outlineLevel="3">
      <c r="A443" s="100" t="s">
        <v>96</v>
      </c>
      <c r="B443" s="101" t="s">
        <v>14</v>
      </c>
      <c r="C443" s="101" t="s">
        <v>310</v>
      </c>
      <c r="D443" s="101" t="s">
        <v>97</v>
      </c>
      <c r="E443" s="101"/>
      <c r="F443" s="117">
        <f>F444</f>
        <v>30</v>
      </c>
      <c r="G443" s="118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20"/>
      <c r="X443" s="117">
        <f>X444</f>
        <v>30</v>
      </c>
      <c r="Y443" s="80">
        <f t="shared" si="39"/>
        <v>100</v>
      </c>
      <c r="Z443" s="90"/>
    </row>
    <row r="444" spans="1:26" s="24" customFormat="1" ht="19.5" customHeight="1" outlineLevel="3">
      <c r="A444" s="32" t="s">
        <v>98</v>
      </c>
      <c r="B444" s="33" t="s">
        <v>14</v>
      </c>
      <c r="C444" s="33" t="s">
        <v>310</v>
      </c>
      <c r="D444" s="33" t="s">
        <v>99</v>
      </c>
      <c r="E444" s="33"/>
      <c r="F444" s="115">
        <v>30</v>
      </c>
      <c r="G444" s="111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97"/>
      <c r="X444" s="115">
        <v>30</v>
      </c>
      <c r="Y444" s="80">
        <f t="shared" si="39"/>
        <v>100</v>
      </c>
      <c r="Z444" s="90"/>
    </row>
    <row r="445" spans="1:25" s="24" customFormat="1" ht="19.5" customHeight="1" outlineLevel="3">
      <c r="A445" s="100" t="s">
        <v>367</v>
      </c>
      <c r="B445" s="101" t="s">
        <v>14</v>
      </c>
      <c r="C445" s="101" t="s">
        <v>310</v>
      </c>
      <c r="D445" s="101" t="s">
        <v>366</v>
      </c>
      <c r="E445" s="101"/>
      <c r="F445" s="117">
        <f>F446</f>
        <v>0</v>
      </c>
      <c r="G445" s="118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20"/>
      <c r="X445" s="117">
        <f>X446</f>
        <v>0</v>
      </c>
      <c r="Y445" s="80">
        <v>0</v>
      </c>
    </row>
    <row r="446" spans="1:25" s="24" customFormat="1" ht="33.75" customHeight="1" outlineLevel="3">
      <c r="A446" s="32" t="s">
        <v>368</v>
      </c>
      <c r="B446" s="33" t="s">
        <v>14</v>
      </c>
      <c r="C446" s="33" t="s">
        <v>310</v>
      </c>
      <c r="D446" s="33" t="s">
        <v>365</v>
      </c>
      <c r="E446" s="33"/>
      <c r="F446" s="115">
        <v>0</v>
      </c>
      <c r="G446" s="111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97"/>
      <c r="X446" s="115">
        <v>0</v>
      </c>
      <c r="Y446" s="80">
        <v>0</v>
      </c>
    </row>
    <row r="447" spans="1:25" s="24" customFormat="1" ht="33.75" customHeight="1" outlineLevel="3">
      <c r="A447" s="46" t="s">
        <v>413</v>
      </c>
      <c r="B447" s="6" t="s">
        <v>14</v>
      </c>
      <c r="C447" s="6" t="s">
        <v>412</v>
      </c>
      <c r="D447" s="6" t="s">
        <v>5</v>
      </c>
      <c r="E447" s="6"/>
      <c r="F447" s="51">
        <f>F448</f>
        <v>33748.74</v>
      </c>
      <c r="G447" s="67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X447" s="51">
        <f>X448</f>
        <v>33748.7</v>
      </c>
      <c r="Y447" s="80">
        <f t="shared" si="39"/>
        <v>99.99988147705662</v>
      </c>
    </row>
    <row r="448" spans="1:25" s="24" customFormat="1" ht="17.25" customHeight="1" outlineLevel="3">
      <c r="A448" s="100" t="s">
        <v>367</v>
      </c>
      <c r="B448" s="101" t="s">
        <v>14</v>
      </c>
      <c r="C448" s="101" t="s">
        <v>412</v>
      </c>
      <c r="D448" s="101" t="s">
        <v>366</v>
      </c>
      <c r="E448" s="101"/>
      <c r="F448" s="117">
        <f>F449</f>
        <v>33748.74</v>
      </c>
      <c r="G448" s="118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20"/>
      <c r="X448" s="117">
        <f>X449</f>
        <v>33748.7</v>
      </c>
      <c r="Y448" s="80">
        <f t="shared" si="39"/>
        <v>99.99988147705662</v>
      </c>
    </row>
    <row r="449" spans="1:26" s="24" customFormat="1" ht="33.75" customHeight="1" outlineLevel="3">
      <c r="A449" s="32" t="s">
        <v>368</v>
      </c>
      <c r="B449" s="33" t="s">
        <v>14</v>
      </c>
      <c r="C449" s="33" t="s">
        <v>412</v>
      </c>
      <c r="D449" s="33" t="s">
        <v>365</v>
      </c>
      <c r="E449" s="33"/>
      <c r="F449" s="115">
        <v>33748.74</v>
      </c>
      <c r="G449" s="111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97"/>
      <c r="X449" s="115">
        <v>33748.7</v>
      </c>
      <c r="Y449" s="80">
        <f t="shared" si="39"/>
        <v>99.99988147705662</v>
      </c>
      <c r="Z449" s="90"/>
    </row>
    <row r="450" spans="1:26" s="24" customFormat="1" ht="33.75" customHeight="1" outlineLevel="3">
      <c r="A450" s="46" t="s">
        <v>414</v>
      </c>
      <c r="B450" s="6" t="s">
        <v>14</v>
      </c>
      <c r="C450" s="6" t="s">
        <v>433</v>
      </c>
      <c r="D450" s="6" t="s">
        <v>5</v>
      </c>
      <c r="E450" s="6"/>
      <c r="F450" s="51">
        <f>F451</f>
        <v>374</v>
      </c>
      <c r="G450" s="67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X450" s="51">
        <f>X451</f>
        <v>374</v>
      </c>
      <c r="Y450" s="80">
        <f t="shared" si="39"/>
        <v>100</v>
      </c>
      <c r="Z450" s="90"/>
    </row>
    <row r="451" spans="1:26" s="24" customFormat="1" ht="15" customHeight="1" outlineLevel="3">
      <c r="A451" s="100" t="s">
        <v>367</v>
      </c>
      <c r="B451" s="101" t="s">
        <v>14</v>
      </c>
      <c r="C451" s="101" t="s">
        <v>433</v>
      </c>
      <c r="D451" s="101" t="s">
        <v>366</v>
      </c>
      <c r="E451" s="101"/>
      <c r="F451" s="117">
        <f>F452</f>
        <v>374</v>
      </c>
      <c r="G451" s="118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20"/>
      <c r="X451" s="117">
        <f>X452</f>
        <v>374</v>
      </c>
      <c r="Y451" s="80">
        <f t="shared" si="39"/>
        <v>100</v>
      </c>
      <c r="Z451" s="90"/>
    </row>
    <row r="452" spans="1:26" s="24" customFormat="1" ht="36" customHeight="1" outlineLevel="3">
      <c r="A452" s="32" t="s">
        <v>368</v>
      </c>
      <c r="B452" s="33" t="s">
        <v>14</v>
      </c>
      <c r="C452" s="33" t="s">
        <v>433</v>
      </c>
      <c r="D452" s="33" t="s">
        <v>365</v>
      </c>
      <c r="E452" s="33"/>
      <c r="F452" s="115">
        <f>336.1+35+2.9</f>
        <v>374</v>
      </c>
      <c r="G452" s="111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97"/>
      <c r="X452" s="115">
        <v>374</v>
      </c>
      <c r="Y452" s="80">
        <f t="shared" si="39"/>
        <v>100</v>
      </c>
      <c r="Z452" s="90"/>
    </row>
    <row r="453" spans="1:26" s="24" customFormat="1" ht="35.25" customHeight="1" outlineLevel="3">
      <c r="A453" s="40" t="s">
        <v>169</v>
      </c>
      <c r="B453" s="18" t="s">
        <v>14</v>
      </c>
      <c r="C453" s="18" t="s">
        <v>311</v>
      </c>
      <c r="D453" s="18" t="s">
        <v>5</v>
      </c>
      <c r="E453" s="18"/>
      <c r="F453" s="50">
        <f>F454+F458</f>
        <v>25195.53601</v>
      </c>
      <c r="G453" s="67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X453" s="50">
        <f>X454+X458</f>
        <v>24948.949</v>
      </c>
      <c r="Y453" s="80">
        <f t="shared" si="39"/>
        <v>99.02130675091757</v>
      </c>
      <c r="Z453" s="90"/>
    </row>
    <row r="454" spans="1:26" s="24" customFormat="1" ht="31.5" outlineLevel="3">
      <c r="A454" s="5" t="s">
        <v>170</v>
      </c>
      <c r="B454" s="6" t="s">
        <v>14</v>
      </c>
      <c r="C454" s="6" t="s">
        <v>312</v>
      </c>
      <c r="D454" s="6" t="s">
        <v>5</v>
      </c>
      <c r="E454" s="6"/>
      <c r="F454" s="51">
        <f>F455</f>
        <v>16008.03601</v>
      </c>
      <c r="G454" s="68">
        <f aca="true" t="shared" si="46" ref="G454:V454">G456</f>
        <v>0</v>
      </c>
      <c r="H454" s="7">
        <f t="shared" si="46"/>
        <v>0</v>
      </c>
      <c r="I454" s="7">
        <f t="shared" si="46"/>
        <v>0</v>
      </c>
      <c r="J454" s="7">
        <f t="shared" si="46"/>
        <v>0</v>
      </c>
      <c r="K454" s="7">
        <f t="shared" si="46"/>
        <v>0</v>
      </c>
      <c r="L454" s="7">
        <f t="shared" si="46"/>
        <v>0</v>
      </c>
      <c r="M454" s="7">
        <f t="shared" si="46"/>
        <v>0</v>
      </c>
      <c r="N454" s="7">
        <f t="shared" si="46"/>
        <v>0</v>
      </c>
      <c r="O454" s="7">
        <f t="shared" si="46"/>
        <v>0</v>
      </c>
      <c r="P454" s="7">
        <f t="shared" si="46"/>
        <v>0</v>
      </c>
      <c r="Q454" s="7">
        <f t="shared" si="46"/>
        <v>0</v>
      </c>
      <c r="R454" s="7">
        <f t="shared" si="46"/>
        <v>0</v>
      </c>
      <c r="S454" s="7">
        <f t="shared" si="46"/>
        <v>0</v>
      </c>
      <c r="T454" s="7">
        <f t="shared" si="46"/>
        <v>0</v>
      </c>
      <c r="U454" s="7">
        <f t="shared" si="46"/>
        <v>0</v>
      </c>
      <c r="V454" s="7">
        <f t="shared" si="46"/>
        <v>0</v>
      </c>
      <c r="X454" s="51">
        <f>X455</f>
        <v>15761.449</v>
      </c>
      <c r="Y454" s="80">
        <f t="shared" si="39"/>
        <v>98.45960485192587</v>
      </c>
      <c r="Z454" s="90"/>
    </row>
    <row r="455" spans="1:26" s="24" customFormat="1" ht="15.75" outlineLevel="3">
      <c r="A455" s="100" t="s">
        <v>119</v>
      </c>
      <c r="B455" s="101" t="s">
        <v>14</v>
      </c>
      <c r="C455" s="101" t="s">
        <v>312</v>
      </c>
      <c r="D455" s="101" t="s">
        <v>120</v>
      </c>
      <c r="E455" s="101"/>
      <c r="F455" s="105">
        <f>F456+F457</f>
        <v>16008.03601</v>
      </c>
      <c r="G455" s="121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08"/>
      <c r="X455" s="105">
        <f>X456+X457</f>
        <v>15761.449</v>
      </c>
      <c r="Y455" s="80">
        <f t="shared" si="39"/>
        <v>98.45960485192587</v>
      </c>
      <c r="Z455" s="90"/>
    </row>
    <row r="456" spans="1:26" s="24" customFormat="1" ht="47.25" outlineLevel="3">
      <c r="A456" s="36" t="s">
        <v>198</v>
      </c>
      <c r="B456" s="33" t="s">
        <v>14</v>
      </c>
      <c r="C456" s="33" t="s">
        <v>312</v>
      </c>
      <c r="D456" s="33" t="s">
        <v>85</v>
      </c>
      <c r="E456" s="33"/>
      <c r="F456" s="52">
        <f>13082.03601+526-748.142</f>
        <v>12859.89401</v>
      </c>
      <c r="G456" s="68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X456" s="52">
        <v>12613.307</v>
      </c>
      <c r="Y456" s="80">
        <f t="shared" si="39"/>
        <v>98.08251133478821</v>
      </c>
      <c r="Z456" s="90"/>
    </row>
    <row r="457" spans="1:26" s="24" customFormat="1" ht="15.75" outlineLevel="3">
      <c r="A457" s="36" t="s">
        <v>86</v>
      </c>
      <c r="B457" s="33" t="s">
        <v>14</v>
      </c>
      <c r="C457" s="33" t="s">
        <v>333</v>
      </c>
      <c r="D457" s="33" t="s">
        <v>87</v>
      </c>
      <c r="E457" s="33"/>
      <c r="F457" s="52">
        <f>3000+148.142</f>
        <v>3148.142</v>
      </c>
      <c r="G457" s="68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X457" s="52">
        <v>3148.142</v>
      </c>
      <c r="Y457" s="80">
        <f t="shared" si="39"/>
        <v>100</v>
      </c>
      <c r="Z457" s="90"/>
    </row>
    <row r="458" spans="1:26" s="24" customFormat="1" ht="31.5" outlineLevel="3">
      <c r="A458" s="5" t="s">
        <v>171</v>
      </c>
      <c r="B458" s="6" t="s">
        <v>14</v>
      </c>
      <c r="C458" s="6" t="s">
        <v>313</v>
      </c>
      <c r="D458" s="6" t="s">
        <v>5</v>
      </c>
      <c r="E458" s="6"/>
      <c r="F458" s="51">
        <f>F459</f>
        <v>9187.5</v>
      </c>
      <c r="G458" s="68">
        <f aca="true" t="shared" si="47" ref="G458:V458">G460</f>
        <v>0</v>
      </c>
      <c r="H458" s="7">
        <f t="shared" si="47"/>
        <v>0</v>
      </c>
      <c r="I458" s="7">
        <f t="shared" si="47"/>
        <v>0</v>
      </c>
      <c r="J458" s="7">
        <f t="shared" si="47"/>
        <v>0</v>
      </c>
      <c r="K458" s="7">
        <f t="shared" si="47"/>
        <v>0</v>
      </c>
      <c r="L458" s="7">
        <f t="shared" si="47"/>
        <v>0</v>
      </c>
      <c r="M458" s="7">
        <f t="shared" si="47"/>
        <v>0</v>
      </c>
      <c r="N458" s="7">
        <f t="shared" si="47"/>
        <v>0</v>
      </c>
      <c r="O458" s="7">
        <f t="shared" si="47"/>
        <v>0</v>
      </c>
      <c r="P458" s="7">
        <f t="shared" si="47"/>
        <v>0</v>
      </c>
      <c r="Q458" s="7">
        <f t="shared" si="47"/>
        <v>0</v>
      </c>
      <c r="R458" s="7">
        <f t="shared" si="47"/>
        <v>0</v>
      </c>
      <c r="S458" s="7">
        <f t="shared" si="47"/>
        <v>0</v>
      </c>
      <c r="T458" s="7">
        <f t="shared" si="47"/>
        <v>0</v>
      </c>
      <c r="U458" s="7">
        <f t="shared" si="47"/>
        <v>0</v>
      </c>
      <c r="V458" s="7">
        <f t="shared" si="47"/>
        <v>0</v>
      </c>
      <c r="X458" s="51">
        <f>X459</f>
        <v>9187.5</v>
      </c>
      <c r="Y458" s="80">
        <f t="shared" si="39"/>
        <v>100</v>
      </c>
      <c r="Z458" s="90"/>
    </row>
    <row r="459" spans="1:26" s="24" customFormat="1" ht="15.75" outlineLevel="3">
      <c r="A459" s="100" t="s">
        <v>119</v>
      </c>
      <c r="B459" s="101" t="s">
        <v>14</v>
      </c>
      <c r="C459" s="101" t="s">
        <v>313</v>
      </c>
      <c r="D459" s="101" t="s">
        <v>120</v>
      </c>
      <c r="E459" s="101"/>
      <c r="F459" s="105">
        <f>F460</f>
        <v>9187.5</v>
      </c>
      <c r="G459" s="121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08"/>
      <c r="X459" s="105">
        <f>X460</f>
        <v>9187.5</v>
      </c>
      <c r="Y459" s="80">
        <f t="shared" si="39"/>
        <v>100</v>
      </c>
      <c r="Z459" s="90"/>
    </row>
    <row r="460" spans="1:26" s="24" customFormat="1" ht="47.25" outlineLevel="3">
      <c r="A460" s="36" t="s">
        <v>198</v>
      </c>
      <c r="B460" s="33" t="s">
        <v>14</v>
      </c>
      <c r="C460" s="33" t="s">
        <v>313</v>
      </c>
      <c r="D460" s="33" t="s">
        <v>85</v>
      </c>
      <c r="E460" s="33"/>
      <c r="F460" s="52">
        <f>8713.5+474</f>
        <v>9187.5</v>
      </c>
      <c r="G460" s="68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X460" s="52">
        <v>9187.5</v>
      </c>
      <c r="Y460" s="80">
        <f t="shared" si="39"/>
        <v>100</v>
      </c>
      <c r="Z460" s="90"/>
    </row>
    <row r="461" spans="1:25" s="24" customFormat="1" ht="15.75" outlineLevel="3">
      <c r="A461" s="8" t="s">
        <v>225</v>
      </c>
      <c r="B461" s="9" t="s">
        <v>14</v>
      </c>
      <c r="C461" s="9" t="s">
        <v>314</v>
      </c>
      <c r="D461" s="9" t="s">
        <v>5</v>
      </c>
      <c r="E461" s="9"/>
      <c r="F461" s="49">
        <f>F462</f>
        <v>20</v>
      </c>
      <c r="G461" s="68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X461" s="49">
        <f>X462</f>
        <v>20</v>
      </c>
      <c r="Y461" s="80">
        <f t="shared" si="39"/>
        <v>100</v>
      </c>
    </row>
    <row r="462" spans="1:25" s="24" customFormat="1" ht="36" customHeight="1" outlineLevel="3">
      <c r="A462" s="46" t="s">
        <v>172</v>
      </c>
      <c r="B462" s="6" t="s">
        <v>14</v>
      </c>
      <c r="C462" s="6" t="s">
        <v>315</v>
      </c>
      <c r="D462" s="6" t="s">
        <v>5</v>
      </c>
      <c r="E462" s="6"/>
      <c r="F462" s="51">
        <f>F463</f>
        <v>20</v>
      </c>
      <c r="G462" s="68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X462" s="51">
        <f>X463</f>
        <v>20</v>
      </c>
      <c r="Y462" s="80">
        <f t="shared" si="39"/>
        <v>100</v>
      </c>
    </row>
    <row r="463" spans="1:25" s="24" customFormat="1" ht="15.75" outlineLevel="3">
      <c r="A463" s="100" t="s">
        <v>96</v>
      </c>
      <c r="B463" s="101" t="s">
        <v>14</v>
      </c>
      <c r="C463" s="101" t="s">
        <v>315</v>
      </c>
      <c r="D463" s="101" t="s">
        <v>97</v>
      </c>
      <c r="E463" s="101"/>
      <c r="F463" s="105">
        <f>F464</f>
        <v>20</v>
      </c>
      <c r="G463" s="121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08"/>
      <c r="X463" s="105">
        <f>X464</f>
        <v>20</v>
      </c>
      <c r="Y463" s="80">
        <f t="shared" si="39"/>
        <v>100</v>
      </c>
    </row>
    <row r="464" spans="1:26" s="24" customFormat="1" ht="31.5" outlineLevel="3">
      <c r="A464" s="32" t="s">
        <v>98</v>
      </c>
      <c r="B464" s="33" t="s">
        <v>14</v>
      </c>
      <c r="C464" s="33" t="s">
        <v>315</v>
      </c>
      <c r="D464" s="33" t="s">
        <v>99</v>
      </c>
      <c r="E464" s="33"/>
      <c r="F464" s="52">
        <v>20</v>
      </c>
      <c r="G464" s="68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X464" s="52">
        <v>20</v>
      </c>
      <c r="Y464" s="80">
        <f t="shared" si="39"/>
        <v>100</v>
      </c>
      <c r="Z464" s="90"/>
    </row>
    <row r="465" spans="1:26" s="24" customFormat="1" ht="31.5" outlineLevel="3">
      <c r="A465" s="20" t="s">
        <v>439</v>
      </c>
      <c r="B465" s="9" t="s">
        <v>14</v>
      </c>
      <c r="C465" s="9" t="s">
        <v>316</v>
      </c>
      <c r="D465" s="9" t="s">
        <v>5</v>
      </c>
      <c r="E465" s="9"/>
      <c r="F465" s="49">
        <f>F466</f>
        <v>42.4</v>
      </c>
      <c r="G465" s="68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X465" s="49">
        <f>X466</f>
        <v>42.4</v>
      </c>
      <c r="Y465" s="80">
        <f aca="true" t="shared" si="48" ref="Y465:Y528">X465/F465*100</f>
        <v>100</v>
      </c>
      <c r="Z465" s="90"/>
    </row>
    <row r="466" spans="1:26" s="24" customFormat="1" ht="31.5" outlineLevel="3">
      <c r="A466" s="46" t="s">
        <v>173</v>
      </c>
      <c r="B466" s="6" t="s">
        <v>14</v>
      </c>
      <c r="C466" s="6" t="s">
        <v>317</v>
      </c>
      <c r="D466" s="6" t="s">
        <v>5</v>
      </c>
      <c r="E466" s="6"/>
      <c r="F466" s="51">
        <f>F467</f>
        <v>42.4</v>
      </c>
      <c r="G466" s="68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X466" s="51">
        <f>X467</f>
        <v>42.4</v>
      </c>
      <c r="Y466" s="80">
        <f t="shared" si="48"/>
        <v>100</v>
      </c>
      <c r="Z466" s="90"/>
    </row>
    <row r="467" spans="1:26" s="24" customFormat="1" ht="15.75" outlineLevel="3">
      <c r="A467" s="100" t="s">
        <v>96</v>
      </c>
      <c r="B467" s="101" t="s">
        <v>14</v>
      </c>
      <c r="C467" s="101" t="s">
        <v>317</v>
      </c>
      <c r="D467" s="101" t="s">
        <v>97</v>
      </c>
      <c r="E467" s="101"/>
      <c r="F467" s="105">
        <f>F468</f>
        <v>42.4</v>
      </c>
      <c r="G467" s="121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08"/>
      <c r="X467" s="105">
        <f>X468</f>
        <v>42.4</v>
      </c>
      <c r="Y467" s="80">
        <f t="shared" si="48"/>
        <v>100</v>
      </c>
      <c r="Z467" s="90"/>
    </row>
    <row r="468" spans="1:26" s="24" customFormat="1" ht="31.5" outlineLevel="3">
      <c r="A468" s="32" t="s">
        <v>98</v>
      </c>
      <c r="B468" s="33" t="s">
        <v>14</v>
      </c>
      <c r="C468" s="33" t="s">
        <v>317</v>
      </c>
      <c r="D468" s="33" t="s">
        <v>99</v>
      </c>
      <c r="E468" s="33"/>
      <c r="F468" s="52">
        <v>42.4</v>
      </c>
      <c r="G468" s="68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X468" s="52">
        <v>42.4</v>
      </c>
      <c r="Y468" s="80">
        <f t="shared" si="48"/>
        <v>100</v>
      </c>
      <c r="Z468" s="90"/>
    </row>
    <row r="469" spans="1:26" s="24" customFormat="1" ht="15.75" outlineLevel="3">
      <c r="A469" s="8" t="s">
        <v>226</v>
      </c>
      <c r="B469" s="9" t="s">
        <v>14</v>
      </c>
      <c r="C469" s="9" t="s">
        <v>318</v>
      </c>
      <c r="D469" s="9" t="s">
        <v>5</v>
      </c>
      <c r="E469" s="9"/>
      <c r="F469" s="49">
        <f>F470</f>
        <v>10</v>
      </c>
      <c r="G469" s="68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X469" s="49">
        <f>X470</f>
        <v>10</v>
      </c>
      <c r="Y469" s="80">
        <f t="shared" si="48"/>
        <v>100</v>
      </c>
      <c r="Z469" s="90"/>
    </row>
    <row r="470" spans="1:26" s="24" customFormat="1" ht="31.5" outlineLevel="3">
      <c r="A470" s="46" t="s">
        <v>174</v>
      </c>
      <c r="B470" s="6" t="s">
        <v>14</v>
      </c>
      <c r="C470" s="6" t="s">
        <v>319</v>
      </c>
      <c r="D470" s="6" t="s">
        <v>5</v>
      </c>
      <c r="E470" s="6"/>
      <c r="F470" s="51">
        <f>F471</f>
        <v>10</v>
      </c>
      <c r="G470" s="68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X470" s="51">
        <f>X471</f>
        <v>10</v>
      </c>
      <c r="Y470" s="80">
        <f t="shared" si="48"/>
        <v>100</v>
      </c>
      <c r="Z470" s="90"/>
    </row>
    <row r="471" spans="1:26" s="24" customFormat="1" ht="15.75" outlineLevel="3">
      <c r="A471" s="100" t="s">
        <v>96</v>
      </c>
      <c r="B471" s="101" t="s">
        <v>14</v>
      </c>
      <c r="C471" s="101" t="s">
        <v>319</v>
      </c>
      <c r="D471" s="101" t="s">
        <v>97</v>
      </c>
      <c r="E471" s="101"/>
      <c r="F471" s="105">
        <f>F472</f>
        <v>10</v>
      </c>
      <c r="G471" s="121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08"/>
      <c r="X471" s="105">
        <f>X472</f>
        <v>10</v>
      </c>
      <c r="Y471" s="80">
        <f t="shared" si="48"/>
        <v>100</v>
      </c>
      <c r="Z471" s="90"/>
    </row>
    <row r="472" spans="1:26" s="24" customFormat="1" ht="31.5" outlineLevel="3">
      <c r="A472" s="32" t="s">
        <v>98</v>
      </c>
      <c r="B472" s="33" t="s">
        <v>14</v>
      </c>
      <c r="C472" s="33" t="s">
        <v>319</v>
      </c>
      <c r="D472" s="33" t="s">
        <v>99</v>
      </c>
      <c r="E472" s="33"/>
      <c r="F472" s="52">
        <v>10</v>
      </c>
      <c r="G472" s="68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X472" s="52">
        <v>10</v>
      </c>
      <c r="Y472" s="80">
        <f t="shared" si="48"/>
        <v>100</v>
      </c>
      <c r="Z472" s="90"/>
    </row>
    <row r="473" spans="1:25" s="24" customFormat="1" ht="17.25" customHeight="1" outlineLevel="6">
      <c r="A473" s="15" t="s">
        <v>51</v>
      </c>
      <c r="B473" s="16" t="s">
        <v>50</v>
      </c>
      <c r="C473" s="16" t="s">
        <v>245</v>
      </c>
      <c r="D473" s="16" t="s">
        <v>5</v>
      </c>
      <c r="E473" s="16"/>
      <c r="F473" s="48">
        <f>F474+F480+F493+F499</f>
        <v>7999.393410000001</v>
      </c>
      <c r="G473" s="81" t="e">
        <f aca="true" t="shared" si="49" ref="G473:V473">G474+G480+G493</f>
        <v>#REF!</v>
      </c>
      <c r="H473" s="48" t="e">
        <f t="shared" si="49"/>
        <v>#REF!</v>
      </c>
      <c r="I473" s="48" t="e">
        <f t="shared" si="49"/>
        <v>#REF!</v>
      </c>
      <c r="J473" s="48" t="e">
        <f t="shared" si="49"/>
        <v>#REF!</v>
      </c>
      <c r="K473" s="48" t="e">
        <f t="shared" si="49"/>
        <v>#REF!</v>
      </c>
      <c r="L473" s="48" t="e">
        <f t="shared" si="49"/>
        <v>#REF!</v>
      </c>
      <c r="M473" s="48" t="e">
        <f t="shared" si="49"/>
        <v>#REF!</v>
      </c>
      <c r="N473" s="48" t="e">
        <f t="shared" si="49"/>
        <v>#REF!</v>
      </c>
      <c r="O473" s="48" t="e">
        <f t="shared" si="49"/>
        <v>#REF!</v>
      </c>
      <c r="P473" s="48" t="e">
        <f t="shared" si="49"/>
        <v>#REF!</v>
      </c>
      <c r="Q473" s="48" t="e">
        <f t="shared" si="49"/>
        <v>#REF!</v>
      </c>
      <c r="R473" s="48" t="e">
        <f t="shared" si="49"/>
        <v>#REF!</v>
      </c>
      <c r="S473" s="48" t="e">
        <f t="shared" si="49"/>
        <v>#REF!</v>
      </c>
      <c r="T473" s="48" t="e">
        <f t="shared" si="49"/>
        <v>#REF!</v>
      </c>
      <c r="U473" s="48" t="e">
        <f t="shared" si="49"/>
        <v>#REF!</v>
      </c>
      <c r="V473" s="48" t="e">
        <f t="shared" si="49"/>
        <v>#REF!</v>
      </c>
      <c r="W473" s="97"/>
      <c r="X473" s="48">
        <f>X474+X480+X493+X499</f>
        <v>7999.393</v>
      </c>
      <c r="Y473" s="80">
        <f t="shared" si="48"/>
        <v>99.99999487461136</v>
      </c>
    </row>
    <row r="474" spans="1:25" s="24" customFormat="1" ht="15.75" outlineLevel="3">
      <c r="A474" s="42" t="s">
        <v>40</v>
      </c>
      <c r="B474" s="29" t="s">
        <v>15</v>
      </c>
      <c r="C474" s="29" t="s">
        <v>245</v>
      </c>
      <c r="D474" s="29" t="s">
        <v>5</v>
      </c>
      <c r="E474" s="29"/>
      <c r="F474" s="55">
        <f>F475</f>
        <v>740.51931</v>
      </c>
      <c r="G474" s="96">
        <f aca="true" t="shared" si="50" ref="G474:V474">G476</f>
        <v>0</v>
      </c>
      <c r="H474" s="49">
        <f t="shared" si="50"/>
        <v>0</v>
      </c>
      <c r="I474" s="49">
        <f t="shared" si="50"/>
        <v>0</v>
      </c>
      <c r="J474" s="49">
        <f t="shared" si="50"/>
        <v>0</v>
      </c>
      <c r="K474" s="49">
        <f t="shared" si="50"/>
        <v>0</v>
      </c>
      <c r="L474" s="49">
        <f t="shared" si="50"/>
        <v>0</v>
      </c>
      <c r="M474" s="49">
        <f t="shared" si="50"/>
        <v>0</v>
      </c>
      <c r="N474" s="49">
        <f t="shared" si="50"/>
        <v>0</v>
      </c>
      <c r="O474" s="49">
        <f t="shared" si="50"/>
        <v>0</v>
      </c>
      <c r="P474" s="49">
        <f t="shared" si="50"/>
        <v>0</v>
      </c>
      <c r="Q474" s="49">
        <f t="shared" si="50"/>
        <v>0</v>
      </c>
      <c r="R474" s="49">
        <f t="shared" si="50"/>
        <v>0</v>
      </c>
      <c r="S474" s="49">
        <f t="shared" si="50"/>
        <v>0</v>
      </c>
      <c r="T474" s="49">
        <f t="shared" si="50"/>
        <v>0</v>
      </c>
      <c r="U474" s="49">
        <f t="shared" si="50"/>
        <v>0</v>
      </c>
      <c r="V474" s="49">
        <f t="shared" si="50"/>
        <v>0</v>
      </c>
      <c r="W474" s="97"/>
      <c r="X474" s="55">
        <f>X475</f>
        <v>740.519</v>
      </c>
      <c r="Y474" s="80">
        <f t="shared" si="48"/>
        <v>99.99995813748598</v>
      </c>
    </row>
    <row r="475" spans="1:25" s="24" customFormat="1" ht="31.5" outlineLevel="3">
      <c r="A475" s="21" t="s">
        <v>134</v>
      </c>
      <c r="B475" s="9" t="s">
        <v>15</v>
      </c>
      <c r="C475" s="9" t="s">
        <v>246</v>
      </c>
      <c r="D475" s="9" t="s">
        <v>5</v>
      </c>
      <c r="E475" s="9"/>
      <c r="F475" s="49">
        <f>F476</f>
        <v>740.51931</v>
      </c>
      <c r="G475" s="69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X475" s="49">
        <f>X476</f>
        <v>740.519</v>
      </c>
      <c r="Y475" s="80">
        <f t="shared" si="48"/>
        <v>99.99995813748598</v>
      </c>
    </row>
    <row r="476" spans="1:25" s="14" customFormat="1" ht="30.75" customHeight="1" outlineLevel="3">
      <c r="A476" s="21" t="s">
        <v>136</v>
      </c>
      <c r="B476" s="9" t="s">
        <v>15</v>
      </c>
      <c r="C476" s="9" t="s">
        <v>247</v>
      </c>
      <c r="D476" s="9" t="s">
        <v>5</v>
      </c>
      <c r="E476" s="9"/>
      <c r="F476" s="49">
        <f>F477</f>
        <v>740.51931</v>
      </c>
      <c r="G476" s="69">
        <f aca="true" t="shared" si="51" ref="G476:V477">G477</f>
        <v>0</v>
      </c>
      <c r="H476" s="10">
        <f t="shared" si="51"/>
        <v>0</v>
      </c>
      <c r="I476" s="10">
        <f t="shared" si="51"/>
        <v>0</v>
      </c>
      <c r="J476" s="10">
        <f t="shared" si="51"/>
        <v>0</v>
      </c>
      <c r="K476" s="10">
        <f t="shared" si="51"/>
        <v>0</v>
      </c>
      <c r="L476" s="10">
        <f t="shared" si="51"/>
        <v>0</v>
      </c>
      <c r="M476" s="10">
        <f t="shared" si="51"/>
        <v>0</v>
      </c>
      <c r="N476" s="10">
        <f t="shared" si="51"/>
        <v>0</v>
      </c>
      <c r="O476" s="10">
        <f t="shared" si="51"/>
        <v>0</v>
      </c>
      <c r="P476" s="10">
        <f t="shared" si="51"/>
        <v>0</v>
      </c>
      <c r="Q476" s="10">
        <f t="shared" si="51"/>
        <v>0</v>
      </c>
      <c r="R476" s="10">
        <f t="shared" si="51"/>
        <v>0</v>
      </c>
      <c r="S476" s="10">
        <f t="shared" si="51"/>
        <v>0</v>
      </c>
      <c r="T476" s="10">
        <f t="shared" si="51"/>
        <v>0</v>
      </c>
      <c r="U476" s="10">
        <f t="shared" si="51"/>
        <v>0</v>
      </c>
      <c r="V476" s="10">
        <f t="shared" si="51"/>
        <v>0</v>
      </c>
      <c r="W476" s="152"/>
      <c r="X476" s="49">
        <f>X477</f>
        <v>740.519</v>
      </c>
      <c r="Y476" s="80">
        <f t="shared" si="48"/>
        <v>99.99995813748598</v>
      </c>
    </row>
    <row r="477" spans="1:25" s="24" customFormat="1" ht="33" customHeight="1" outlineLevel="4">
      <c r="A477" s="34" t="s">
        <v>175</v>
      </c>
      <c r="B477" s="18" t="s">
        <v>15</v>
      </c>
      <c r="C477" s="18" t="s">
        <v>320</v>
      </c>
      <c r="D477" s="18" t="s">
        <v>5</v>
      </c>
      <c r="E477" s="18"/>
      <c r="F477" s="50">
        <f>F478</f>
        <v>740.51931</v>
      </c>
      <c r="G477" s="68">
        <f t="shared" si="51"/>
        <v>0</v>
      </c>
      <c r="H477" s="7">
        <f t="shared" si="51"/>
        <v>0</v>
      </c>
      <c r="I477" s="7">
        <f t="shared" si="51"/>
        <v>0</v>
      </c>
      <c r="J477" s="7">
        <f t="shared" si="51"/>
        <v>0</v>
      </c>
      <c r="K477" s="7">
        <f t="shared" si="51"/>
        <v>0</v>
      </c>
      <c r="L477" s="7">
        <f t="shared" si="51"/>
        <v>0</v>
      </c>
      <c r="M477" s="7">
        <f t="shared" si="51"/>
        <v>0</v>
      </c>
      <c r="N477" s="7">
        <f t="shared" si="51"/>
        <v>0</v>
      </c>
      <c r="O477" s="7">
        <f t="shared" si="51"/>
        <v>0</v>
      </c>
      <c r="P477" s="7">
        <f t="shared" si="51"/>
        <v>0</v>
      </c>
      <c r="Q477" s="7">
        <f t="shared" si="51"/>
        <v>0</v>
      </c>
      <c r="R477" s="7">
        <f t="shared" si="51"/>
        <v>0</v>
      </c>
      <c r="S477" s="7">
        <f t="shared" si="51"/>
        <v>0</v>
      </c>
      <c r="T477" s="7">
        <f t="shared" si="51"/>
        <v>0</v>
      </c>
      <c r="U477" s="7">
        <f t="shared" si="51"/>
        <v>0</v>
      </c>
      <c r="V477" s="7">
        <f t="shared" si="51"/>
        <v>0</v>
      </c>
      <c r="X477" s="50">
        <f>X478</f>
        <v>740.519</v>
      </c>
      <c r="Y477" s="80">
        <f t="shared" si="48"/>
        <v>99.99995813748598</v>
      </c>
    </row>
    <row r="478" spans="1:25" s="24" customFormat="1" ht="15.75" outlineLevel="5">
      <c r="A478" s="5" t="s">
        <v>125</v>
      </c>
      <c r="B478" s="6" t="s">
        <v>15</v>
      </c>
      <c r="C478" s="6" t="s">
        <v>320</v>
      </c>
      <c r="D478" s="6" t="s">
        <v>123</v>
      </c>
      <c r="E478" s="6"/>
      <c r="F478" s="51">
        <f>F479</f>
        <v>740.51931</v>
      </c>
      <c r="G478" s="68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X478" s="51">
        <f>X479</f>
        <v>740.519</v>
      </c>
      <c r="Y478" s="80">
        <f t="shared" si="48"/>
        <v>99.99995813748598</v>
      </c>
    </row>
    <row r="479" spans="1:26" s="24" customFormat="1" ht="31.5" outlineLevel="5">
      <c r="A479" s="32" t="s">
        <v>126</v>
      </c>
      <c r="B479" s="33" t="s">
        <v>15</v>
      </c>
      <c r="C479" s="33" t="s">
        <v>320</v>
      </c>
      <c r="D479" s="33" t="s">
        <v>124</v>
      </c>
      <c r="E479" s="33"/>
      <c r="F479" s="52">
        <f>720+20.51931</f>
        <v>740.51931</v>
      </c>
      <c r="G479" s="68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X479" s="52">
        <v>740.519</v>
      </c>
      <c r="Y479" s="80">
        <f t="shared" si="48"/>
        <v>99.99995813748598</v>
      </c>
      <c r="Z479" s="90"/>
    </row>
    <row r="480" spans="1:26" s="24" customFormat="1" ht="15.75" outlineLevel="3">
      <c r="A480" s="42" t="s">
        <v>41</v>
      </c>
      <c r="B480" s="29" t="s">
        <v>16</v>
      </c>
      <c r="C480" s="29" t="s">
        <v>245</v>
      </c>
      <c r="D480" s="29" t="s">
        <v>5</v>
      </c>
      <c r="E480" s="29"/>
      <c r="F480" s="55">
        <f>F481</f>
        <v>3022.8741</v>
      </c>
      <c r="G480" s="96" t="e">
        <f>#REF!</f>
        <v>#REF!</v>
      </c>
      <c r="H480" s="49" t="e">
        <f>#REF!</f>
        <v>#REF!</v>
      </c>
      <c r="I480" s="49" t="e">
        <f>#REF!</f>
        <v>#REF!</v>
      </c>
      <c r="J480" s="49" t="e">
        <f>#REF!</f>
        <v>#REF!</v>
      </c>
      <c r="K480" s="49" t="e">
        <f>#REF!</f>
        <v>#REF!</v>
      </c>
      <c r="L480" s="49" t="e">
        <f>#REF!</f>
        <v>#REF!</v>
      </c>
      <c r="M480" s="49" t="e">
        <f>#REF!</f>
        <v>#REF!</v>
      </c>
      <c r="N480" s="49" t="e">
        <f>#REF!</f>
        <v>#REF!</v>
      </c>
      <c r="O480" s="49" t="e">
        <f>#REF!</f>
        <v>#REF!</v>
      </c>
      <c r="P480" s="49" t="e">
        <f>#REF!</f>
        <v>#REF!</v>
      </c>
      <c r="Q480" s="49" t="e">
        <f>#REF!</f>
        <v>#REF!</v>
      </c>
      <c r="R480" s="49" t="e">
        <f>#REF!</f>
        <v>#REF!</v>
      </c>
      <c r="S480" s="49" t="e">
        <f>#REF!</f>
        <v>#REF!</v>
      </c>
      <c r="T480" s="49" t="e">
        <f>#REF!</f>
        <v>#REF!</v>
      </c>
      <c r="U480" s="49" t="e">
        <f>#REF!</f>
        <v>#REF!</v>
      </c>
      <c r="V480" s="49" t="e">
        <f>#REF!</f>
        <v>#REF!</v>
      </c>
      <c r="W480" s="97"/>
      <c r="X480" s="55">
        <f>X481</f>
        <v>3022.874</v>
      </c>
      <c r="Y480" s="80">
        <f t="shared" si="48"/>
        <v>99.99999669189</v>
      </c>
      <c r="Z480" s="90"/>
    </row>
    <row r="481" spans="1:26" s="24" customFormat="1" ht="15.75" outlineLevel="3">
      <c r="A481" s="13" t="s">
        <v>143</v>
      </c>
      <c r="B481" s="9" t="s">
        <v>16</v>
      </c>
      <c r="C481" s="9" t="s">
        <v>245</v>
      </c>
      <c r="D481" s="9" t="s">
        <v>5</v>
      </c>
      <c r="E481" s="9"/>
      <c r="F481" s="49">
        <f>F482+F489</f>
        <v>3022.8741</v>
      </c>
      <c r="G481" s="69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X481" s="49">
        <f>X482+X489</f>
        <v>3022.874</v>
      </c>
      <c r="Y481" s="80">
        <f t="shared" si="48"/>
        <v>99.99999669189</v>
      </c>
      <c r="Z481" s="90"/>
    </row>
    <row r="482" spans="1:26" s="24" customFormat="1" ht="15.75" outlineLevel="5">
      <c r="A482" s="8" t="s">
        <v>227</v>
      </c>
      <c r="B482" s="9" t="s">
        <v>16</v>
      </c>
      <c r="C482" s="9" t="s">
        <v>321</v>
      </c>
      <c r="D482" s="9" t="s">
        <v>5</v>
      </c>
      <c r="E482" s="9"/>
      <c r="F482" s="49">
        <f>F483+F486</f>
        <v>2787.5421</v>
      </c>
      <c r="G482" s="68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X482" s="49">
        <f>X483+X486</f>
        <v>2787.542</v>
      </c>
      <c r="Y482" s="80">
        <f t="shared" si="48"/>
        <v>99.99999641261023</v>
      </c>
      <c r="Z482" s="90"/>
    </row>
    <row r="483" spans="1:26" s="24" customFormat="1" ht="48.75" customHeight="1" outlineLevel="5">
      <c r="A483" s="40" t="s">
        <v>400</v>
      </c>
      <c r="B483" s="18" t="s">
        <v>16</v>
      </c>
      <c r="C483" s="18" t="s">
        <v>398</v>
      </c>
      <c r="D483" s="18" t="s">
        <v>5</v>
      </c>
      <c r="E483" s="18"/>
      <c r="F483" s="50">
        <f>F484</f>
        <v>2787.5421</v>
      </c>
      <c r="G483" s="68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X483" s="50">
        <f>X484</f>
        <v>2787.542</v>
      </c>
      <c r="Y483" s="80">
        <f t="shared" si="48"/>
        <v>99.99999641261023</v>
      </c>
      <c r="Z483" s="90"/>
    </row>
    <row r="484" spans="1:26" s="24" customFormat="1" ht="31.5" outlineLevel="5">
      <c r="A484" s="5" t="s">
        <v>106</v>
      </c>
      <c r="B484" s="6" t="s">
        <v>16</v>
      </c>
      <c r="C484" s="6" t="s">
        <v>398</v>
      </c>
      <c r="D484" s="6" t="s">
        <v>107</v>
      </c>
      <c r="E484" s="6"/>
      <c r="F484" s="51">
        <f>F485</f>
        <v>2787.5421</v>
      </c>
      <c r="G484" s="68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X484" s="51">
        <f>X485</f>
        <v>2787.542</v>
      </c>
      <c r="Y484" s="80">
        <f t="shared" si="48"/>
        <v>99.99999641261023</v>
      </c>
      <c r="Z484" s="90"/>
    </row>
    <row r="485" spans="1:26" s="24" customFormat="1" ht="15.75" outlineLevel="5">
      <c r="A485" s="32" t="s">
        <v>128</v>
      </c>
      <c r="B485" s="33" t="s">
        <v>16</v>
      </c>
      <c r="C485" s="33" t="s">
        <v>398</v>
      </c>
      <c r="D485" s="33" t="s">
        <v>127</v>
      </c>
      <c r="E485" s="33"/>
      <c r="F485" s="52">
        <v>2787.5421</v>
      </c>
      <c r="G485" s="68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X485" s="52">
        <v>2787.542</v>
      </c>
      <c r="Y485" s="80">
        <f t="shared" si="48"/>
        <v>99.99999641261023</v>
      </c>
      <c r="Z485" s="90"/>
    </row>
    <row r="486" spans="1:26" s="24" customFormat="1" ht="53.25" customHeight="1" outlineLevel="5">
      <c r="A486" s="40" t="s">
        <v>401</v>
      </c>
      <c r="B486" s="18" t="s">
        <v>16</v>
      </c>
      <c r="C486" s="18" t="s">
        <v>399</v>
      </c>
      <c r="D486" s="18" t="s">
        <v>5</v>
      </c>
      <c r="E486" s="18"/>
      <c r="F486" s="50">
        <f>F487</f>
        <v>0</v>
      </c>
      <c r="G486" s="68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X486" s="50">
        <f>X487</f>
        <v>0</v>
      </c>
      <c r="Y486" s="80">
        <v>0</v>
      </c>
      <c r="Z486" s="90"/>
    </row>
    <row r="487" spans="1:26" s="24" customFormat="1" ht="31.5" outlineLevel="5">
      <c r="A487" s="5" t="s">
        <v>106</v>
      </c>
      <c r="B487" s="6" t="s">
        <v>16</v>
      </c>
      <c r="C487" s="6" t="s">
        <v>399</v>
      </c>
      <c r="D487" s="6" t="s">
        <v>107</v>
      </c>
      <c r="E487" s="6"/>
      <c r="F487" s="51">
        <f>F488</f>
        <v>0</v>
      </c>
      <c r="G487" s="68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X487" s="51">
        <f>X488</f>
        <v>0</v>
      </c>
      <c r="Y487" s="80">
        <v>0</v>
      </c>
      <c r="Z487" s="90"/>
    </row>
    <row r="488" spans="1:26" s="24" customFormat="1" ht="15.75" outlineLevel="5">
      <c r="A488" s="32" t="s">
        <v>128</v>
      </c>
      <c r="B488" s="33" t="s">
        <v>16</v>
      </c>
      <c r="C488" s="33" t="s">
        <v>399</v>
      </c>
      <c r="D488" s="33" t="s">
        <v>127</v>
      </c>
      <c r="E488" s="33"/>
      <c r="F488" s="52">
        <v>0</v>
      </c>
      <c r="G488" s="68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X488" s="52">
        <v>0</v>
      </c>
      <c r="Y488" s="80">
        <v>0</v>
      </c>
      <c r="Z488" s="90"/>
    </row>
    <row r="489" spans="1:26" s="24" customFormat="1" ht="15.75" outlineLevel="5">
      <c r="A489" s="41" t="s">
        <v>221</v>
      </c>
      <c r="B489" s="9" t="s">
        <v>16</v>
      </c>
      <c r="C489" s="9" t="s">
        <v>285</v>
      </c>
      <c r="D489" s="9" t="s">
        <v>5</v>
      </c>
      <c r="E489" s="9"/>
      <c r="F489" s="49">
        <f>F490</f>
        <v>235.332</v>
      </c>
      <c r="G489" s="68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X489" s="49">
        <f>X490</f>
        <v>235.332</v>
      </c>
      <c r="Y489" s="80">
        <f t="shared" si="48"/>
        <v>100</v>
      </c>
      <c r="Z489" s="90"/>
    </row>
    <row r="490" spans="1:26" s="24" customFormat="1" ht="31.5" outlineLevel="5">
      <c r="A490" s="54" t="s">
        <v>166</v>
      </c>
      <c r="B490" s="18" t="s">
        <v>16</v>
      </c>
      <c r="C490" s="18" t="s">
        <v>306</v>
      </c>
      <c r="D490" s="18" t="s">
        <v>5</v>
      </c>
      <c r="E490" s="18"/>
      <c r="F490" s="50">
        <f>F491</f>
        <v>235.332</v>
      </c>
      <c r="G490" s="113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97"/>
      <c r="X490" s="50">
        <f>X491</f>
        <v>235.332</v>
      </c>
      <c r="Y490" s="80">
        <f t="shared" si="48"/>
        <v>100</v>
      </c>
      <c r="Z490" s="90"/>
    </row>
    <row r="491" spans="1:26" s="24" customFormat="1" ht="15.75" outlineLevel="5">
      <c r="A491" s="5" t="s">
        <v>125</v>
      </c>
      <c r="B491" s="6" t="s">
        <v>16</v>
      </c>
      <c r="C491" s="6" t="s">
        <v>305</v>
      </c>
      <c r="D491" s="6" t="s">
        <v>123</v>
      </c>
      <c r="E491" s="6"/>
      <c r="F491" s="51">
        <f>F492</f>
        <v>235.332</v>
      </c>
      <c r="G491" s="113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97"/>
      <c r="X491" s="51">
        <f>X492</f>
        <v>235.332</v>
      </c>
      <c r="Y491" s="80">
        <f t="shared" si="48"/>
        <v>100</v>
      </c>
      <c r="Z491" s="90"/>
    </row>
    <row r="492" spans="1:26" s="24" customFormat="1" ht="31.5" outlineLevel="5">
      <c r="A492" s="32" t="s">
        <v>126</v>
      </c>
      <c r="B492" s="33" t="s">
        <v>16</v>
      </c>
      <c r="C492" s="33" t="s">
        <v>305</v>
      </c>
      <c r="D492" s="33" t="s">
        <v>124</v>
      </c>
      <c r="E492" s="33"/>
      <c r="F492" s="52">
        <v>235.332</v>
      </c>
      <c r="G492" s="113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97"/>
      <c r="X492" s="52">
        <v>235.332</v>
      </c>
      <c r="Y492" s="80">
        <f t="shared" si="48"/>
        <v>100</v>
      </c>
      <c r="Z492" s="90"/>
    </row>
    <row r="493" spans="1:26" s="24" customFormat="1" ht="15.75" outlineLevel="5">
      <c r="A493" s="42" t="s">
        <v>46</v>
      </c>
      <c r="B493" s="29" t="s">
        <v>23</v>
      </c>
      <c r="C493" s="29" t="s">
        <v>245</v>
      </c>
      <c r="D493" s="29" t="s">
        <v>5</v>
      </c>
      <c r="E493" s="29"/>
      <c r="F493" s="55">
        <f>F494</f>
        <v>4206</v>
      </c>
      <c r="G493" s="96">
        <f aca="true" t="shared" si="52" ref="G493:V493">G495</f>
        <v>0</v>
      </c>
      <c r="H493" s="49">
        <f t="shared" si="52"/>
        <v>0</v>
      </c>
      <c r="I493" s="49">
        <f t="shared" si="52"/>
        <v>0</v>
      </c>
      <c r="J493" s="49">
        <f t="shared" si="52"/>
        <v>0</v>
      </c>
      <c r="K493" s="49">
        <f t="shared" si="52"/>
        <v>0</v>
      </c>
      <c r="L493" s="49">
        <f t="shared" si="52"/>
        <v>0</v>
      </c>
      <c r="M493" s="49">
        <f t="shared" si="52"/>
        <v>0</v>
      </c>
      <c r="N493" s="49">
        <f t="shared" si="52"/>
        <v>0</v>
      </c>
      <c r="O493" s="49">
        <f t="shared" si="52"/>
        <v>0</v>
      </c>
      <c r="P493" s="49">
        <f t="shared" si="52"/>
        <v>0</v>
      </c>
      <c r="Q493" s="49">
        <f t="shared" si="52"/>
        <v>0</v>
      </c>
      <c r="R493" s="49">
        <f t="shared" si="52"/>
        <v>0</v>
      </c>
      <c r="S493" s="49">
        <f t="shared" si="52"/>
        <v>0</v>
      </c>
      <c r="T493" s="49">
        <f t="shared" si="52"/>
        <v>0</v>
      </c>
      <c r="U493" s="49">
        <f t="shared" si="52"/>
        <v>0</v>
      </c>
      <c r="V493" s="49">
        <f t="shared" si="52"/>
        <v>0</v>
      </c>
      <c r="W493" s="97"/>
      <c r="X493" s="55">
        <f>X494</f>
        <v>4206</v>
      </c>
      <c r="Y493" s="80">
        <f t="shared" si="48"/>
        <v>100</v>
      </c>
      <c r="Z493" s="90"/>
    </row>
    <row r="494" spans="1:26" s="24" customFormat="1" ht="31.5" outlineLevel="5">
      <c r="A494" s="21" t="s">
        <v>134</v>
      </c>
      <c r="B494" s="9" t="s">
        <v>23</v>
      </c>
      <c r="C494" s="9" t="s">
        <v>246</v>
      </c>
      <c r="D494" s="9" t="s">
        <v>5</v>
      </c>
      <c r="E494" s="9"/>
      <c r="F494" s="49">
        <f>F495</f>
        <v>4206</v>
      </c>
      <c r="G494" s="96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97"/>
      <c r="X494" s="49">
        <f>X495</f>
        <v>4206</v>
      </c>
      <c r="Y494" s="80">
        <f t="shared" si="48"/>
        <v>100</v>
      </c>
      <c r="Z494" s="90"/>
    </row>
    <row r="495" spans="1:26" s="24" customFormat="1" ht="31.5" outlineLevel="5">
      <c r="A495" s="21" t="s">
        <v>136</v>
      </c>
      <c r="B495" s="9" t="s">
        <v>23</v>
      </c>
      <c r="C495" s="9" t="s">
        <v>247</v>
      </c>
      <c r="D495" s="9" t="s">
        <v>5</v>
      </c>
      <c r="E495" s="9"/>
      <c r="F495" s="49">
        <f>F496</f>
        <v>4206</v>
      </c>
      <c r="G495" s="96">
        <f aca="true" t="shared" si="53" ref="G495:V496">G496</f>
        <v>0</v>
      </c>
      <c r="H495" s="49">
        <f t="shared" si="53"/>
        <v>0</v>
      </c>
      <c r="I495" s="49">
        <f t="shared" si="53"/>
        <v>0</v>
      </c>
      <c r="J495" s="49">
        <f t="shared" si="53"/>
        <v>0</v>
      </c>
      <c r="K495" s="49">
        <f t="shared" si="53"/>
        <v>0</v>
      </c>
      <c r="L495" s="49">
        <f t="shared" si="53"/>
        <v>0</v>
      </c>
      <c r="M495" s="49">
        <f t="shared" si="53"/>
        <v>0</v>
      </c>
      <c r="N495" s="49">
        <f t="shared" si="53"/>
        <v>0</v>
      </c>
      <c r="O495" s="49">
        <f t="shared" si="53"/>
        <v>0</v>
      </c>
      <c r="P495" s="49">
        <f t="shared" si="53"/>
        <v>0</v>
      </c>
      <c r="Q495" s="49">
        <f t="shared" si="53"/>
        <v>0</v>
      </c>
      <c r="R495" s="49">
        <f t="shared" si="53"/>
        <v>0</v>
      </c>
      <c r="S495" s="49">
        <f t="shared" si="53"/>
        <v>0</v>
      </c>
      <c r="T495" s="49">
        <f t="shared" si="53"/>
        <v>0</v>
      </c>
      <c r="U495" s="49">
        <f t="shared" si="53"/>
        <v>0</v>
      </c>
      <c r="V495" s="49">
        <f t="shared" si="53"/>
        <v>0</v>
      </c>
      <c r="W495" s="97"/>
      <c r="X495" s="49">
        <f>X496</f>
        <v>4206</v>
      </c>
      <c r="Y495" s="80">
        <f t="shared" si="48"/>
        <v>100</v>
      </c>
      <c r="Z495" s="90"/>
    </row>
    <row r="496" spans="1:26" s="24" customFormat="1" ht="47.25" outlineLevel="5">
      <c r="A496" s="40" t="s">
        <v>176</v>
      </c>
      <c r="B496" s="18" t="s">
        <v>23</v>
      </c>
      <c r="C496" s="18" t="s">
        <v>322</v>
      </c>
      <c r="D496" s="18" t="s">
        <v>5</v>
      </c>
      <c r="E496" s="18"/>
      <c r="F496" s="50">
        <f>F497</f>
        <v>4206</v>
      </c>
      <c r="G496" s="113">
        <f t="shared" si="53"/>
        <v>0</v>
      </c>
      <c r="H496" s="51">
        <f t="shared" si="53"/>
        <v>0</v>
      </c>
      <c r="I496" s="51">
        <f t="shared" si="53"/>
        <v>0</v>
      </c>
      <c r="J496" s="51">
        <f t="shared" si="53"/>
        <v>0</v>
      </c>
      <c r="K496" s="51">
        <f t="shared" si="53"/>
        <v>0</v>
      </c>
      <c r="L496" s="51">
        <f t="shared" si="53"/>
        <v>0</v>
      </c>
      <c r="M496" s="51">
        <f t="shared" si="53"/>
        <v>0</v>
      </c>
      <c r="N496" s="51">
        <f t="shared" si="53"/>
        <v>0</v>
      </c>
      <c r="O496" s="51">
        <f t="shared" si="53"/>
        <v>0</v>
      </c>
      <c r="P496" s="51">
        <f t="shared" si="53"/>
        <v>0</v>
      </c>
      <c r="Q496" s="51">
        <f t="shared" si="53"/>
        <v>0</v>
      </c>
      <c r="R496" s="51">
        <f t="shared" si="53"/>
        <v>0</v>
      </c>
      <c r="S496" s="51">
        <f t="shared" si="53"/>
        <v>0</v>
      </c>
      <c r="T496" s="51">
        <f t="shared" si="53"/>
        <v>0</v>
      </c>
      <c r="U496" s="51">
        <f t="shared" si="53"/>
        <v>0</v>
      </c>
      <c r="V496" s="51">
        <f t="shared" si="53"/>
        <v>0</v>
      </c>
      <c r="W496" s="97"/>
      <c r="X496" s="50">
        <f>X497</f>
        <v>4206</v>
      </c>
      <c r="Y496" s="80">
        <f t="shared" si="48"/>
        <v>100</v>
      </c>
      <c r="Z496" s="90"/>
    </row>
    <row r="497" spans="1:26" s="24" customFormat="1" ht="15.75" outlineLevel="5">
      <c r="A497" s="5" t="s">
        <v>125</v>
      </c>
      <c r="B497" s="6" t="s">
        <v>23</v>
      </c>
      <c r="C497" s="6" t="s">
        <v>322</v>
      </c>
      <c r="D497" s="6" t="s">
        <v>123</v>
      </c>
      <c r="E497" s="6"/>
      <c r="F497" s="51">
        <f>F498</f>
        <v>4206</v>
      </c>
      <c r="G497" s="113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97"/>
      <c r="X497" s="51">
        <f>X498</f>
        <v>4206</v>
      </c>
      <c r="Y497" s="80">
        <f t="shared" si="48"/>
        <v>100</v>
      </c>
      <c r="Z497" s="90"/>
    </row>
    <row r="498" spans="1:26" s="24" customFormat="1" ht="31.5" outlineLevel="5">
      <c r="A498" s="32" t="s">
        <v>126</v>
      </c>
      <c r="B498" s="33" t="s">
        <v>23</v>
      </c>
      <c r="C498" s="33" t="s">
        <v>322</v>
      </c>
      <c r="D498" s="33" t="s">
        <v>124</v>
      </c>
      <c r="E498" s="33"/>
      <c r="F498" s="52">
        <v>4206</v>
      </c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97"/>
      <c r="X498" s="52">
        <v>4206</v>
      </c>
      <c r="Y498" s="80">
        <f t="shared" si="48"/>
        <v>100</v>
      </c>
      <c r="Z498" s="90"/>
    </row>
    <row r="499" spans="1:26" s="24" customFormat="1" ht="15.75" outlineLevel="5">
      <c r="A499" s="42" t="s">
        <v>177</v>
      </c>
      <c r="B499" s="29" t="s">
        <v>178</v>
      </c>
      <c r="C499" s="29" t="s">
        <v>245</v>
      </c>
      <c r="D499" s="29" t="s">
        <v>5</v>
      </c>
      <c r="E499" s="29"/>
      <c r="F499" s="55">
        <f>F500</f>
        <v>30</v>
      </c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97"/>
      <c r="X499" s="55">
        <f>X500</f>
        <v>30</v>
      </c>
      <c r="Y499" s="80">
        <f t="shared" si="48"/>
        <v>100</v>
      </c>
      <c r="Z499" s="90"/>
    </row>
    <row r="500" spans="1:26" s="24" customFormat="1" ht="15.75" outlineLevel="5">
      <c r="A500" s="13" t="s">
        <v>361</v>
      </c>
      <c r="B500" s="9" t="s">
        <v>178</v>
      </c>
      <c r="C500" s="9" t="s">
        <v>323</v>
      </c>
      <c r="D500" s="9" t="s">
        <v>5</v>
      </c>
      <c r="E500" s="9"/>
      <c r="F500" s="49">
        <f>F501</f>
        <v>30</v>
      </c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97"/>
      <c r="X500" s="49">
        <f>X501</f>
        <v>30</v>
      </c>
      <c r="Y500" s="80">
        <f t="shared" si="48"/>
        <v>100</v>
      </c>
      <c r="Z500" s="90"/>
    </row>
    <row r="501" spans="1:26" s="24" customFormat="1" ht="33" customHeight="1" outlineLevel="5">
      <c r="A501" s="40" t="s">
        <v>180</v>
      </c>
      <c r="B501" s="18" t="s">
        <v>178</v>
      </c>
      <c r="C501" s="18" t="s">
        <v>324</v>
      </c>
      <c r="D501" s="18" t="s">
        <v>5</v>
      </c>
      <c r="E501" s="18"/>
      <c r="F501" s="50">
        <f>F502</f>
        <v>30</v>
      </c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97"/>
      <c r="X501" s="50">
        <f>X502</f>
        <v>30</v>
      </c>
      <c r="Y501" s="80">
        <f t="shared" si="48"/>
        <v>100</v>
      </c>
      <c r="Z501" s="90"/>
    </row>
    <row r="502" spans="1:26" s="24" customFormat="1" ht="15.75" outlineLevel="5">
      <c r="A502" s="5" t="s">
        <v>96</v>
      </c>
      <c r="B502" s="6" t="s">
        <v>179</v>
      </c>
      <c r="C502" s="6" t="s">
        <v>324</v>
      </c>
      <c r="D502" s="6" t="s">
        <v>97</v>
      </c>
      <c r="E502" s="6"/>
      <c r="F502" s="51">
        <f>F503</f>
        <v>30</v>
      </c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97"/>
      <c r="X502" s="51">
        <f>X503</f>
        <v>30</v>
      </c>
      <c r="Y502" s="80">
        <f t="shared" si="48"/>
        <v>100</v>
      </c>
      <c r="Z502" s="90"/>
    </row>
    <row r="503" spans="1:26" s="24" customFormat="1" ht="31.5" outlineLevel="5">
      <c r="A503" s="32" t="s">
        <v>98</v>
      </c>
      <c r="B503" s="33" t="s">
        <v>178</v>
      </c>
      <c r="C503" s="33" t="s">
        <v>324</v>
      </c>
      <c r="D503" s="33" t="s">
        <v>99</v>
      </c>
      <c r="E503" s="33"/>
      <c r="F503" s="52">
        <v>30</v>
      </c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97"/>
      <c r="X503" s="52">
        <v>30</v>
      </c>
      <c r="Y503" s="80">
        <f t="shared" si="48"/>
        <v>100</v>
      </c>
      <c r="Z503" s="90"/>
    </row>
    <row r="504" spans="1:26" s="24" customFormat="1" ht="18.75" outlineLevel="5">
      <c r="A504" s="15" t="s">
        <v>78</v>
      </c>
      <c r="B504" s="16" t="s">
        <v>49</v>
      </c>
      <c r="C504" s="16" t="s">
        <v>245</v>
      </c>
      <c r="D504" s="16" t="s">
        <v>5</v>
      </c>
      <c r="E504" s="16"/>
      <c r="F504" s="48">
        <f>F505+F511</f>
        <v>122</v>
      </c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97"/>
      <c r="X504" s="48">
        <f>X505+X511</f>
        <v>122</v>
      </c>
      <c r="Y504" s="80">
        <f t="shared" si="48"/>
        <v>100</v>
      </c>
      <c r="Z504" s="90"/>
    </row>
    <row r="505" spans="1:26" s="24" customFormat="1" ht="15.75" outlineLevel="5">
      <c r="A505" s="8" t="s">
        <v>39</v>
      </c>
      <c r="B505" s="9" t="s">
        <v>17</v>
      </c>
      <c r="C505" s="9" t="s">
        <v>245</v>
      </c>
      <c r="D505" s="9" t="s">
        <v>5</v>
      </c>
      <c r="E505" s="9"/>
      <c r="F505" s="49">
        <f>F506</f>
        <v>122</v>
      </c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97"/>
      <c r="X505" s="49">
        <f>X506</f>
        <v>122</v>
      </c>
      <c r="Y505" s="80">
        <f t="shared" si="48"/>
        <v>100</v>
      </c>
      <c r="Z505" s="90"/>
    </row>
    <row r="506" spans="1:26" s="24" customFormat="1" ht="15.75" outlineLevel="5">
      <c r="A506" s="39" t="s">
        <v>228</v>
      </c>
      <c r="B506" s="18" t="s">
        <v>17</v>
      </c>
      <c r="C506" s="18" t="s">
        <v>325</v>
      </c>
      <c r="D506" s="18" t="s">
        <v>5</v>
      </c>
      <c r="E506" s="18"/>
      <c r="F506" s="50">
        <f>F507</f>
        <v>122</v>
      </c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97"/>
      <c r="X506" s="50">
        <f>X507</f>
        <v>122</v>
      </c>
      <c r="Y506" s="80">
        <f t="shared" si="48"/>
        <v>100</v>
      </c>
      <c r="Z506" s="90"/>
    </row>
    <row r="507" spans="1:26" s="24" customFormat="1" ht="36" customHeight="1" outlineLevel="5">
      <c r="A507" s="40" t="s">
        <v>181</v>
      </c>
      <c r="B507" s="18" t="s">
        <v>17</v>
      </c>
      <c r="C507" s="18" t="s">
        <v>326</v>
      </c>
      <c r="D507" s="18" t="s">
        <v>5</v>
      </c>
      <c r="E507" s="18"/>
      <c r="F507" s="50">
        <f>F508+F509</f>
        <v>122</v>
      </c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97"/>
      <c r="X507" s="50">
        <f>X508+X509</f>
        <v>122</v>
      </c>
      <c r="Y507" s="80">
        <f t="shared" si="48"/>
        <v>100</v>
      </c>
      <c r="Z507" s="90"/>
    </row>
    <row r="508" spans="1:26" s="24" customFormat="1" ht="22.5" customHeight="1" outlineLevel="5">
      <c r="A508" s="60" t="s">
        <v>344</v>
      </c>
      <c r="B508" s="59" t="s">
        <v>17</v>
      </c>
      <c r="C508" s="59" t="s">
        <v>326</v>
      </c>
      <c r="D508" s="59" t="s">
        <v>345</v>
      </c>
      <c r="E508" s="59"/>
      <c r="F508" s="61">
        <v>30.5</v>
      </c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  <c r="U508" s="124"/>
      <c r="V508" s="124"/>
      <c r="W508" s="125"/>
      <c r="X508" s="61">
        <v>30.5</v>
      </c>
      <c r="Y508" s="80">
        <f t="shared" si="48"/>
        <v>100</v>
      </c>
      <c r="Z508" s="90"/>
    </row>
    <row r="509" spans="1:26" s="24" customFormat="1" ht="15.75" outlineLevel="5">
      <c r="A509" s="5" t="s">
        <v>96</v>
      </c>
      <c r="B509" s="6" t="s">
        <v>17</v>
      </c>
      <c r="C509" s="6" t="s">
        <v>326</v>
      </c>
      <c r="D509" s="6" t="s">
        <v>97</v>
      </c>
      <c r="E509" s="6"/>
      <c r="F509" s="51">
        <f>F510</f>
        <v>91.5</v>
      </c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97"/>
      <c r="X509" s="51">
        <f>X510</f>
        <v>91.5</v>
      </c>
      <c r="Y509" s="80">
        <f t="shared" si="48"/>
        <v>100</v>
      </c>
      <c r="Z509" s="90"/>
    </row>
    <row r="510" spans="1:26" s="24" customFormat="1" ht="18.75" customHeight="1" outlineLevel="5">
      <c r="A510" s="32" t="s">
        <v>98</v>
      </c>
      <c r="B510" s="33" t="s">
        <v>17</v>
      </c>
      <c r="C510" s="33" t="s">
        <v>326</v>
      </c>
      <c r="D510" s="33" t="s">
        <v>99</v>
      </c>
      <c r="E510" s="33"/>
      <c r="F510" s="52">
        <v>91.5</v>
      </c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97"/>
      <c r="X510" s="52">
        <v>91.5</v>
      </c>
      <c r="Y510" s="80">
        <f t="shared" si="48"/>
        <v>100</v>
      </c>
      <c r="Z510" s="90"/>
    </row>
    <row r="511" spans="1:25" s="24" customFormat="1" ht="15.75" outlineLevel="5">
      <c r="A511" s="20" t="s">
        <v>88</v>
      </c>
      <c r="B511" s="9" t="s">
        <v>89</v>
      </c>
      <c r="C511" s="9" t="s">
        <v>245</v>
      </c>
      <c r="D511" s="9" t="s">
        <v>5</v>
      </c>
      <c r="E511" s="6"/>
      <c r="F511" s="49">
        <f>F512</f>
        <v>0</v>
      </c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97"/>
      <c r="X511" s="49">
        <f>X512</f>
        <v>0</v>
      </c>
      <c r="Y511" s="80">
        <v>0</v>
      </c>
    </row>
    <row r="512" spans="1:25" s="24" customFormat="1" ht="15.75" outlineLevel="5">
      <c r="A512" s="39" t="s">
        <v>228</v>
      </c>
      <c r="B512" s="18" t="s">
        <v>89</v>
      </c>
      <c r="C512" s="18" t="s">
        <v>325</v>
      </c>
      <c r="D512" s="18" t="s">
        <v>5</v>
      </c>
      <c r="E512" s="18"/>
      <c r="F512" s="50">
        <f>F513</f>
        <v>0</v>
      </c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97"/>
      <c r="X512" s="50">
        <f>X513</f>
        <v>0</v>
      </c>
      <c r="Y512" s="80">
        <v>0</v>
      </c>
    </row>
    <row r="513" spans="1:25" s="24" customFormat="1" ht="47.25" outlineLevel="5">
      <c r="A513" s="5" t="s">
        <v>182</v>
      </c>
      <c r="B513" s="6" t="s">
        <v>89</v>
      </c>
      <c r="C513" s="6" t="s">
        <v>327</v>
      </c>
      <c r="D513" s="6" t="s">
        <v>5</v>
      </c>
      <c r="E513" s="6"/>
      <c r="F513" s="51">
        <f>F514</f>
        <v>0</v>
      </c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97"/>
      <c r="X513" s="51">
        <f>X514</f>
        <v>0</v>
      </c>
      <c r="Y513" s="80">
        <v>0</v>
      </c>
    </row>
    <row r="514" spans="1:25" s="24" customFormat="1" ht="15.75" outlineLevel="5">
      <c r="A514" s="32" t="s">
        <v>118</v>
      </c>
      <c r="B514" s="33" t="s">
        <v>89</v>
      </c>
      <c r="C514" s="33" t="s">
        <v>327</v>
      </c>
      <c r="D514" s="33" t="s">
        <v>117</v>
      </c>
      <c r="E514" s="33"/>
      <c r="F514" s="52">
        <v>0</v>
      </c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97"/>
      <c r="X514" s="52">
        <v>0</v>
      </c>
      <c r="Y514" s="80">
        <v>0</v>
      </c>
    </row>
    <row r="515" spans="1:25" s="24" customFormat="1" ht="18.75" outlineLevel="5">
      <c r="A515" s="15" t="s">
        <v>73</v>
      </c>
      <c r="B515" s="16" t="s">
        <v>74</v>
      </c>
      <c r="C515" s="16" t="s">
        <v>245</v>
      </c>
      <c r="D515" s="16" t="s">
        <v>5</v>
      </c>
      <c r="E515" s="16"/>
      <c r="F515" s="48">
        <f>F516+F522</f>
        <v>2350</v>
      </c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97"/>
      <c r="X515" s="48">
        <f>X516+X522</f>
        <v>2350</v>
      </c>
      <c r="Y515" s="80">
        <f t="shared" si="48"/>
        <v>100</v>
      </c>
    </row>
    <row r="516" spans="1:25" s="24" customFormat="1" ht="31.5" customHeight="1" outlineLevel="5">
      <c r="A516" s="47" t="s">
        <v>48</v>
      </c>
      <c r="B516" s="29" t="s">
        <v>75</v>
      </c>
      <c r="C516" s="29" t="s">
        <v>328</v>
      </c>
      <c r="D516" s="29" t="s">
        <v>5</v>
      </c>
      <c r="E516" s="29"/>
      <c r="F516" s="55">
        <f>F517</f>
        <v>2350</v>
      </c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97"/>
      <c r="X516" s="55">
        <f>X517</f>
        <v>2350</v>
      </c>
      <c r="Y516" s="80">
        <f t="shared" si="48"/>
        <v>100</v>
      </c>
    </row>
    <row r="517" spans="1:25" s="24" customFormat="1" ht="31.5" customHeight="1" outlineLevel="5">
      <c r="A517" s="21" t="s">
        <v>134</v>
      </c>
      <c r="B517" s="9" t="s">
        <v>75</v>
      </c>
      <c r="C517" s="9" t="s">
        <v>246</v>
      </c>
      <c r="D517" s="9" t="s">
        <v>5</v>
      </c>
      <c r="E517" s="9"/>
      <c r="F517" s="49">
        <f>F518</f>
        <v>2350</v>
      </c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97"/>
      <c r="X517" s="49">
        <f>X518</f>
        <v>2350</v>
      </c>
      <c r="Y517" s="80">
        <f t="shared" si="48"/>
        <v>100</v>
      </c>
    </row>
    <row r="518" spans="1:25" s="24" customFormat="1" ht="31.5" outlineLevel="5">
      <c r="A518" s="21" t="s">
        <v>136</v>
      </c>
      <c r="B518" s="9" t="s">
        <v>75</v>
      </c>
      <c r="C518" s="9" t="s">
        <v>247</v>
      </c>
      <c r="D518" s="9" t="s">
        <v>5</v>
      </c>
      <c r="E518" s="9"/>
      <c r="F518" s="49">
        <f>F519</f>
        <v>2350</v>
      </c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97"/>
      <c r="X518" s="49">
        <f>X519</f>
        <v>2350</v>
      </c>
      <c r="Y518" s="80">
        <f t="shared" si="48"/>
        <v>100</v>
      </c>
    </row>
    <row r="519" spans="1:25" s="24" customFormat="1" ht="31.5" outlineLevel="5">
      <c r="A519" s="40" t="s">
        <v>183</v>
      </c>
      <c r="B519" s="18" t="s">
        <v>75</v>
      </c>
      <c r="C519" s="18" t="s">
        <v>329</v>
      </c>
      <c r="D519" s="18" t="s">
        <v>5</v>
      </c>
      <c r="E519" s="18"/>
      <c r="F519" s="50">
        <f>F520</f>
        <v>2350</v>
      </c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97"/>
      <c r="X519" s="50">
        <f>X520</f>
        <v>2350</v>
      </c>
      <c r="Y519" s="80">
        <f t="shared" si="48"/>
        <v>100</v>
      </c>
    </row>
    <row r="520" spans="1:25" s="24" customFormat="1" ht="15.75" outlineLevel="5">
      <c r="A520" s="5" t="s">
        <v>119</v>
      </c>
      <c r="B520" s="6" t="s">
        <v>75</v>
      </c>
      <c r="C520" s="6" t="s">
        <v>329</v>
      </c>
      <c r="D520" s="6" t="s">
        <v>120</v>
      </c>
      <c r="E520" s="6"/>
      <c r="F520" s="51">
        <f>F521</f>
        <v>2350</v>
      </c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97"/>
      <c r="X520" s="51">
        <f>X521</f>
        <v>2350</v>
      </c>
      <c r="Y520" s="80">
        <f t="shared" si="48"/>
        <v>100</v>
      </c>
    </row>
    <row r="521" spans="1:26" s="24" customFormat="1" ht="47.25" outlineLevel="5">
      <c r="A521" s="36" t="s">
        <v>198</v>
      </c>
      <c r="B521" s="33" t="s">
        <v>75</v>
      </c>
      <c r="C521" s="33" t="s">
        <v>329</v>
      </c>
      <c r="D521" s="33" t="s">
        <v>85</v>
      </c>
      <c r="E521" s="33"/>
      <c r="F521" s="52">
        <v>2350</v>
      </c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97"/>
      <c r="X521" s="52">
        <v>2350</v>
      </c>
      <c r="Y521" s="80">
        <f t="shared" si="48"/>
        <v>100</v>
      </c>
      <c r="Z521" s="90"/>
    </row>
    <row r="522" spans="1:25" s="24" customFormat="1" ht="15.75" outlineLevel="5">
      <c r="A522" s="42" t="s">
        <v>77</v>
      </c>
      <c r="B522" s="29" t="s">
        <v>76</v>
      </c>
      <c r="C522" s="29" t="s">
        <v>328</v>
      </c>
      <c r="D522" s="29" t="s">
        <v>5</v>
      </c>
      <c r="E522" s="29"/>
      <c r="F522" s="55">
        <f>F523</f>
        <v>0</v>
      </c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97"/>
      <c r="X522" s="55">
        <f>X523</f>
        <v>0</v>
      </c>
      <c r="Y522" s="80">
        <v>0</v>
      </c>
    </row>
    <row r="523" spans="1:25" s="24" customFormat="1" ht="31.5" outlineLevel="5">
      <c r="A523" s="21" t="s">
        <v>134</v>
      </c>
      <c r="B523" s="9" t="s">
        <v>76</v>
      </c>
      <c r="C523" s="9" t="s">
        <v>246</v>
      </c>
      <c r="D523" s="9" t="s">
        <v>5</v>
      </c>
      <c r="E523" s="9"/>
      <c r="F523" s="49">
        <f>F524</f>
        <v>0</v>
      </c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97"/>
      <c r="X523" s="49">
        <f>X524</f>
        <v>0</v>
      </c>
      <c r="Y523" s="80">
        <v>0</v>
      </c>
    </row>
    <row r="524" spans="1:25" s="24" customFormat="1" ht="31.5" outlineLevel="5">
      <c r="A524" s="21" t="s">
        <v>136</v>
      </c>
      <c r="B524" s="9" t="s">
        <v>76</v>
      </c>
      <c r="C524" s="9" t="s">
        <v>247</v>
      </c>
      <c r="D524" s="9" t="s">
        <v>5</v>
      </c>
      <c r="E524" s="9"/>
      <c r="F524" s="49">
        <f>F525</f>
        <v>0</v>
      </c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97"/>
      <c r="X524" s="49">
        <f>X525</f>
        <v>0</v>
      </c>
      <c r="Y524" s="80">
        <v>0</v>
      </c>
    </row>
    <row r="525" spans="1:25" s="24" customFormat="1" ht="47.25" outlineLevel="5">
      <c r="A525" s="34" t="s">
        <v>184</v>
      </c>
      <c r="B525" s="18" t="s">
        <v>76</v>
      </c>
      <c r="C525" s="18" t="s">
        <v>330</v>
      </c>
      <c r="D525" s="18" t="s">
        <v>5</v>
      </c>
      <c r="E525" s="18"/>
      <c r="F525" s="50">
        <f>F526</f>
        <v>0</v>
      </c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97"/>
      <c r="X525" s="50">
        <f>X526</f>
        <v>0</v>
      </c>
      <c r="Y525" s="80">
        <v>0</v>
      </c>
    </row>
    <row r="526" spans="1:25" s="24" customFormat="1" ht="15.75" outlineLevel="5">
      <c r="A526" s="5" t="s">
        <v>96</v>
      </c>
      <c r="B526" s="6" t="s">
        <v>76</v>
      </c>
      <c r="C526" s="6" t="s">
        <v>330</v>
      </c>
      <c r="D526" s="6" t="s">
        <v>97</v>
      </c>
      <c r="E526" s="6"/>
      <c r="F526" s="51">
        <f>F527</f>
        <v>0</v>
      </c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97"/>
      <c r="X526" s="51">
        <f>X527</f>
        <v>0</v>
      </c>
      <c r="Y526" s="80">
        <v>0</v>
      </c>
    </row>
    <row r="527" spans="1:25" s="24" customFormat="1" ht="31.5" outlineLevel="5">
      <c r="A527" s="32" t="s">
        <v>98</v>
      </c>
      <c r="B527" s="33" t="s">
        <v>76</v>
      </c>
      <c r="C527" s="33" t="s">
        <v>330</v>
      </c>
      <c r="D527" s="33" t="s">
        <v>99</v>
      </c>
      <c r="E527" s="33"/>
      <c r="F527" s="52">
        <v>0</v>
      </c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97"/>
      <c r="X527" s="52">
        <v>0</v>
      </c>
      <c r="Y527" s="80">
        <v>0</v>
      </c>
    </row>
    <row r="528" spans="1:25" s="24" customFormat="1" ht="31.5" outlineLevel="5">
      <c r="A528" s="15" t="s">
        <v>68</v>
      </c>
      <c r="B528" s="16" t="s">
        <v>69</v>
      </c>
      <c r="C528" s="16" t="s">
        <v>328</v>
      </c>
      <c r="D528" s="16" t="s">
        <v>5</v>
      </c>
      <c r="E528" s="16"/>
      <c r="F528" s="48">
        <f>F529</f>
        <v>169.11987</v>
      </c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97"/>
      <c r="X528" s="48">
        <f>X529</f>
        <v>169.12</v>
      </c>
      <c r="Y528" s="80">
        <f t="shared" si="48"/>
        <v>100.00007686855483</v>
      </c>
    </row>
    <row r="529" spans="1:25" s="24" customFormat="1" ht="15.75" outlineLevel="5">
      <c r="A529" s="8" t="s">
        <v>30</v>
      </c>
      <c r="B529" s="9" t="s">
        <v>70</v>
      </c>
      <c r="C529" s="9" t="s">
        <v>328</v>
      </c>
      <c r="D529" s="9" t="s">
        <v>5</v>
      </c>
      <c r="E529" s="9"/>
      <c r="F529" s="49">
        <f>F530</f>
        <v>169.11987</v>
      </c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97"/>
      <c r="X529" s="49">
        <f>X530</f>
        <v>169.12</v>
      </c>
      <c r="Y529" s="80">
        <f aca="true" t="shared" si="54" ref="Y529:Y543">X529/F529*100</f>
        <v>100.00007686855483</v>
      </c>
    </row>
    <row r="530" spans="1:25" s="24" customFormat="1" ht="31.5" outlineLevel="5">
      <c r="A530" s="21" t="s">
        <v>134</v>
      </c>
      <c r="B530" s="9" t="s">
        <v>70</v>
      </c>
      <c r="C530" s="9" t="s">
        <v>246</v>
      </c>
      <c r="D530" s="9" t="s">
        <v>5</v>
      </c>
      <c r="E530" s="9"/>
      <c r="F530" s="49">
        <f>F531</f>
        <v>169.11987</v>
      </c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97"/>
      <c r="X530" s="49">
        <f>X531</f>
        <v>169.12</v>
      </c>
      <c r="Y530" s="80">
        <f t="shared" si="54"/>
        <v>100.00007686855483</v>
      </c>
    </row>
    <row r="531" spans="1:25" s="24" customFormat="1" ht="31.5" outlineLevel="5">
      <c r="A531" s="21" t="s">
        <v>136</v>
      </c>
      <c r="B531" s="9" t="s">
        <v>70</v>
      </c>
      <c r="C531" s="9" t="s">
        <v>247</v>
      </c>
      <c r="D531" s="9" t="s">
        <v>5</v>
      </c>
      <c r="E531" s="9"/>
      <c r="F531" s="49">
        <f>F532</f>
        <v>169.11987</v>
      </c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97"/>
      <c r="X531" s="49">
        <f>X532</f>
        <v>169.12</v>
      </c>
      <c r="Y531" s="80">
        <f t="shared" si="54"/>
        <v>100.00007686855483</v>
      </c>
    </row>
    <row r="532" spans="1:25" s="24" customFormat="1" ht="31.5" outlineLevel="5">
      <c r="A532" s="34" t="s">
        <v>185</v>
      </c>
      <c r="B532" s="18" t="s">
        <v>70</v>
      </c>
      <c r="C532" s="18" t="s">
        <v>331</v>
      </c>
      <c r="D532" s="18" t="s">
        <v>5</v>
      </c>
      <c r="E532" s="18"/>
      <c r="F532" s="50">
        <f>F533</f>
        <v>169.11987</v>
      </c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97"/>
      <c r="X532" s="50">
        <f>X533</f>
        <v>169.12</v>
      </c>
      <c r="Y532" s="80">
        <f t="shared" si="54"/>
        <v>100.00007686855483</v>
      </c>
    </row>
    <row r="533" spans="1:26" s="24" customFormat="1" ht="15.75" outlineLevel="5">
      <c r="A533" s="60" t="s">
        <v>129</v>
      </c>
      <c r="B533" s="59" t="s">
        <v>70</v>
      </c>
      <c r="C533" s="59" t="s">
        <v>331</v>
      </c>
      <c r="D533" s="59" t="s">
        <v>215</v>
      </c>
      <c r="E533" s="59"/>
      <c r="F533" s="61">
        <v>169.11987</v>
      </c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  <c r="S533" s="124"/>
      <c r="T533" s="124"/>
      <c r="U533" s="124"/>
      <c r="V533" s="124"/>
      <c r="W533" s="125"/>
      <c r="X533" s="61">
        <v>169.12</v>
      </c>
      <c r="Y533" s="80">
        <f t="shared" si="54"/>
        <v>100.00007686855483</v>
      </c>
      <c r="Z533" s="90"/>
    </row>
    <row r="534" spans="1:26" s="24" customFormat="1" ht="48" customHeight="1" outlineLevel="5">
      <c r="A534" s="15" t="s">
        <v>80</v>
      </c>
      <c r="B534" s="16" t="s">
        <v>79</v>
      </c>
      <c r="C534" s="16" t="s">
        <v>328</v>
      </c>
      <c r="D534" s="16" t="s">
        <v>5</v>
      </c>
      <c r="E534" s="16"/>
      <c r="F534" s="48">
        <f aca="true" t="shared" si="55" ref="F534:F542">F535</f>
        <v>21210</v>
      </c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X534" s="48">
        <f aca="true" t="shared" si="56" ref="X534:X542">X535</f>
        <v>21210</v>
      </c>
      <c r="Y534" s="80">
        <f t="shared" si="54"/>
        <v>100</v>
      </c>
      <c r="Z534" s="90"/>
    </row>
    <row r="535" spans="1:26" s="24" customFormat="1" ht="47.25" outlineLevel="5">
      <c r="A535" s="21" t="s">
        <v>82</v>
      </c>
      <c r="B535" s="9" t="s">
        <v>81</v>
      </c>
      <c r="C535" s="9" t="s">
        <v>328</v>
      </c>
      <c r="D535" s="9" t="s">
        <v>5</v>
      </c>
      <c r="E535" s="9"/>
      <c r="F535" s="49">
        <f t="shared" si="55"/>
        <v>21210</v>
      </c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X535" s="49">
        <f t="shared" si="56"/>
        <v>21210</v>
      </c>
      <c r="Y535" s="80">
        <f t="shared" si="54"/>
        <v>100</v>
      </c>
      <c r="Z535" s="90"/>
    </row>
    <row r="536" spans="1:26" s="24" customFormat="1" ht="31.5" outlineLevel="5">
      <c r="A536" s="21" t="s">
        <v>134</v>
      </c>
      <c r="B536" s="9" t="s">
        <v>81</v>
      </c>
      <c r="C536" s="9" t="s">
        <v>246</v>
      </c>
      <c r="D536" s="9" t="s">
        <v>5</v>
      </c>
      <c r="E536" s="9"/>
      <c r="F536" s="49">
        <f t="shared" si="55"/>
        <v>21210</v>
      </c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X536" s="49">
        <f t="shared" si="56"/>
        <v>21210</v>
      </c>
      <c r="Y536" s="80">
        <f t="shared" si="54"/>
        <v>100</v>
      </c>
      <c r="Z536" s="90"/>
    </row>
    <row r="537" spans="1:26" s="24" customFormat="1" ht="31.5" outlineLevel="5">
      <c r="A537" s="21" t="s">
        <v>136</v>
      </c>
      <c r="B537" s="9" t="s">
        <v>81</v>
      </c>
      <c r="C537" s="9" t="s">
        <v>247</v>
      </c>
      <c r="D537" s="9" t="s">
        <v>5</v>
      </c>
      <c r="E537" s="9"/>
      <c r="F537" s="49">
        <f>F538+F541</f>
        <v>21210</v>
      </c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X537" s="49">
        <f>X538+X541</f>
        <v>21210</v>
      </c>
      <c r="Y537" s="80">
        <f t="shared" si="54"/>
        <v>100</v>
      </c>
      <c r="Z537" s="90"/>
    </row>
    <row r="538" spans="1:26" s="24" customFormat="1" ht="47.25" outlineLevel="5">
      <c r="A538" s="5" t="s">
        <v>186</v>
      </c>
      <c r="B538" s="6" t="s">
        <v>81</v>
      </c>
      <c r="C538" s="6" t="s">
        <v>332</v>
      </c>
      <c r="D538" s="6" t="s">
        <v>5</v>
      </c>
      <c r="E538" s="6"/>
      <c r="F538" s="51">
        <f t="shared" si="55"/>
        <v>3151.866</v>
      </c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X538" s="51">
        <f t="shared" si="56"/>
        <v>3151.866</v>
      </c>
      <c r="Y538" s="80">
        <f t="shared" si="54"/>
        <v>100</v>
      </c>
      <c r="Z538" s="90"/>
    </row>
    <row r="539" spans="1:26" s="24" customFormat="1" ht="15.75" outlineLevel="5">
      <c r="A539" s="5" t="s">
        <v>132</v>
      </c>
      <c r="B539" s="6" t="s">
        <v>81</v>
      </c>
      <c r="C539" s="6" t="s">
        <v>332</v>
      </c>
      <c r="D539" s="6" t="s">
        <v>133</v>
      </c>
      <c r="E539" s="6"/>
      <c r="F539" s="51">
        <f t="shared" si="55"/>
        <v>3151.866</v>
      </c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X539" s="51">
        <f t="shared" si="56"/>
        <v>3151.866</v>
      </c>
      <c r="Y539" s="80">
        <f t="shared" si="54"/>
        <v>100</v>
      </c>
      <c r="Z539" s="90"/>
    </row>
    <row r="540" spans="1:26" s="24" customFormat="1" ht="15.75" outlineLevel="5">
      <c r="A540" s="32" t="s">
        <v>130</v>
      </c>
      <c r="B540" s="33" t="s">
        <v>81</v>
      </c>
      <c r="C540" s="33" t="s">
        <v>332</v>
      </c>
      <c r="D540" s="33" t="s">
        <v>131</v>
      </c>
      <c r="E540" s="33"/>
      <c r="F540" s="52">
        <v>3151.866</v>
      </c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X540" s="52">
        <v>3151.866</v>
      </c>
      <c r="Y540" s="80">
        <f t="shared" si="54"/>
        <v>100</v>
      </c>
      <c r="Z540" s="90"/>
    </row>
    <row r="541" spans="1:26" s="24" customFormat="1" ht="47.25" outlineLevel="5">
      <c r="A541" s="5" t="s">
        <v>387</v>
      </c>
      <c r="B541" s="6" t="s">
        <v>81</v>
      </c>
      <c r="C541" s="6" t="s">
        <v>383</v>
      </c>
      <c r="D541" s="6" t="s">
        <v>5</v>
      </c>
      <c r="E541" s="6"/>
      <c r="F541" s="51">
        <f t="shared" si="55"/>
        <v>18058.134</v>
      </c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X541" s="51">
        <f t="shared" si="56"/>
        <v>18058.134</v>
      </c>
      <c r="Y541" s="80">
        <f t="shared" si="54"/>
        <v>100</v>
      </c>
      <c r="Z541" s="90"/>
    </row>
    <row r="542" spans="1:26" s="24" customFormat="1" ht="15.75" outlineLevel="5">
      <c r="A542" s="5" t="s">
        <v>132</v>
      </c>
      <c r="B542" s="6" t="s">
        <v>81</v>
      </c>
      <c r="C542" s="6" t="s">
        <v>383</v>
      </c>
      <c r="D542" s="6" t="s">
        <v>133</v>
      </c>
      <c r="E542" s="6"/>
      <c r="F542" s="51">
        <f t="shared" si="55"/>
        <v>18058.134</v>
      </c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X542" s="51">
        <f t="shared" si="56"/>
        <v>18058.134</v>
      </c>
      <c r="Y542" s="80">
        <f t="shared" si="54"/>
        <v>100</v>
      </c>
      <c r="Z542" s="90"/>
    </row>
    <row r="543" spans="1:26" s="24" customFormat="1" ht="15.75" outlineLevel="5">
      <c r="A543" s="32" t="s">
        <v>130</v>
      </c>
      <c r="B543" s="33" t="s">
        <v>81</v>
      </c>
      <c r="C543" s="33" t="s">
        <v>383</v>
      </c>
      <c r="D543" s="33" t="s">
        <v>131</v>
      </c>
      <c r="E543" s="33"/>
      <c r="F543" s="52">
        <v>18058.134</v>
      </c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X543" s="52">
        <v>18058.134</v>
      </c>
      <c r="Y543" s="80">
        <f t="shared" si="54"/>
        <v>100</v>
      </c>
      <c r="Z543" s="90"/>
    </row>
    <row r="544" spans="1:25" ht="18.75">
      <c r="A544" s="164" t="s">
        <v>24</v>
      </c>
      <c r="B544" s="164"/>
      <c r="C544" s="164"/>
      <c r="D544" s="164"/>
      <c r="E544" s="164"/>
      <c r="F544" s="126">
        <f>F14+F188+F195+F257+F306+F434+F182+F473+F504+F515+F528+F534</f>
        <v>770094.3758700001</v>
      </c>
      <c r="G544" s="126" t="e">
        <f>#REF!+G473+#REF!+G434+G306+G257+G195+G188+G14</f>
        <v>#REF!</v>
      </c>
      <c r="H544" s="126" t="e">
        <f>#REF!+H473+#REF!+H434+H306+H257+H195+H188+H14</f>
        <v>#REF!</v>
      </c>
      <c r="I544" s="126" t="e">
        <f>#REF!+I473+#REF!+I434+I306+I257+I195+I188+I14</f>
        <v>#REF!</v>
      </c>
      <c r="J544" s="126" t="e">
        <f>#REF!+J473+#REF!+J434+J306+J257+J195+J188+J14</f>
        <v>#REF!</v>
      </c>
      <c r="K544" s="126" t="e">
        <f>#REF!+K473+#REF!+K434+K306+K257+K195+K188+K14</f>
        <v>#REF!</v>
      </c>
      <c r="L544" s="126" t="e">
        <f>#REF!+L473+#REF!+L434+L306+L257+L195+L188+L14</f>
        <v>#REF!</v>
      </c>
      <c r="M544" s="126" t="e">
        <f>#REF!+M473+#REF!+M434+M306+M257+M195+M188+M14</f>
        <v>#REF!</v>
      </c>
      <c r="N544" s="126" t="e">
        <f>#REF!+N473+#REF!+N434+N306+N257+N195+N188+N14</f>
        <v>#REF!</v>
      </c>
      <c r="O544" s="126" t="e">
        <f>#REF!+O473+#REF!+O434+O306+O257+O195+O188+O14</f>
        <v>#REF!</v>
      </c>
      <c r="P544" s="126" t="e">
        <f>#REF!+P473+#REF!+P434+P306+P257+P195+P188+P14</f>
        <v>#REF!</v>
      </c>
      <c r="Q544" s="126" t="e">
        <f>#REF!+Q473+#REF!+Q434+Q306+Q257+Q195+Q188+Q14</f>
        <v>#REF!</v>
      </c>
      <c r="R544" s="126" t="e">
        <f>#REF!+R473+#REF!+R434+R306+R257+R195+R188+R14</f>
        <v>#REF!</v>
      </c>
      <c r="S544" s="126" t="e">
        <f>#REF!+S473+#REF!+S434+S306+S257+S195+S188+S14</f>
        <v>#REF!</v>
      </c>
      <c r="T544" s="126" t="e">
        <f>#REF!+T473+#REF!+T434+T306+T257+T195+T188+T14</f>
        <v>#REF!</v>
      </c>
      <c r="U544" s="126" t="e">
        <f>#REF!+U473+#REF!+U434+U306+U257+U195+U188+U14</f>
        <v>#REF!</v>
      </c>
      <c r="V544" s="126" t="e">
        <f>#REF!+V473+#REF!+V434+V306+V257+V195+V188+V14</f>
        <v>#REF!</v>
      </c>
      <c r="W544" s="62"/>
      <c r="X544" s="126">
        <f>X14+X188+X195+X257+X306+X434+X182+X473+X504+X515+X528+X534</f>
        <v>756225.6880000001</v>
      </c>
      <c r="Y544" s="62"/>
    </row>
    <row r="545" spans="1:2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>
      <c r="A546" s="163"/>
      <c r="B546" s="163"/>
      <c r="C546" s="163"/>
      <c r="D546" s="163"/>
      <c r="E546" s="163"/>
      <c r="F546" s="163"/>
      <c r="G546" s="163"/>
      <c r="H546" s="163"/>
      <c r="I546" s="163"/>
      <c r="J546" s="163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3"/>
      <c r="V546" s="3"/>
    </row>
    <row r="548" ht="12.75">
      <c r="F548" s="75">
        <v>770094.3758700001</v>
      </c>
    </row>
    <row r="549" ht="12.75">
      <c r="F549" s="76">
        <f>F544-F548</f>
        <v>0</v>
      </c>
    </row>
  </sheetData>
  <sheetProtection/>
  <autoFilter ref="A13:F544"/>
  <mergeCells count="11">
    <mergeCell ref="C8:V8"/>
    <mergeCell ref="A10:V10"/>
    <mergeCell ref="A546:T546"/>
    <mergeCell ref="A544:E544"/>
    <mergeCell ref="A12:V12"/>
    <mergeCell ref="A11:V11"/>
    <mergeCell ref="B2:F2"/>
    <mergeCell ref="B3:F3"/>
    <mergeCell ref="B4:F4"/>
    <mergeCell ref="B6:W6"/>
    <mergeCell ref="B7:W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2018-09-24T02:07:19Z</cp:lastPrinted>
  <dcterms:created xsi:type="dcterms:W3CDTF">2008-11-11T04:53:42Z</dcterms:created>
  <dcterms:modified xsi:type="dcterms:W3CDTF">2019-02-07T22:48:30Z</dcterms:modified>
  <cp:category/>
  <cp:version/>
  <cp:contentType/>
  <cp:contentStatus/>
</cp:coreProperties>
</file>